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0" windowWidth="20730" windowHeight="11460"/>
  </bookViews>
  <sheets>
    <sheet name="Fig 2.12" sheetId="3" r:id="rId1"/>
  </sheets>
  <calcPr calcId="145621"/>
</workbook>
</file>

<file path=xl/calcChain.xml><?xml version="1.0" encoding="utf-8"?>
<calcChain xmlns="http://schemas.openxmlformats.org/spreadsheetml/2006/main">
  <c r="AB37" i="3" l="1"/>
  <c r="AA37" i="3"/>
  <c r="Z37" i="3"/>
  <c r="M42" i="3" l="1"/>
  <c r="L42" i="3"/>
  <c r="K42" i="3"/>
  <c r="AE37" i="3" l="1"/>
  <c r="AE34" i="3"/>
  <c r="AE10" i="3"/>
  <c r="AE8" i="3"/>
  <c r="AE19" i="3"/>
  <c r="AE18" i="3"/>
  <c r="AE27" i="3"/>
  <c r="AE17" i="3"/>
  <c r="AE38" i="3"/>
  <c r="AE30" i="3"/>
  <c r="AE33" i="3"/>
  <c r="AE16" i="3"/>
  <c r="AE29" i="3"/>
  <c r="AE9" i="3"/>
  <c r="AE36" i="3"/>
  <c r="AE23" i="3"/>
  <c r="AE35" i="3"/>
  <c r="AE22" i="3"/>
  <c r="AE26" i="3"/>
  <c r="AE39" i="3"/>
  <c r="AE13" i="3"/>
  <c r="AE28" i="3"/>
  <c r="AE12" i="3"/>
  <c r="AE14" i="3"/>
  <c r="AE32" i="3"/>
  <c r="AE11" i="3"/>
  <c r="AE20" i="3"/>
  <c r="AE15" i="3"/>
  <c r="AE25" i="3"/>
  <c r="AE24" i="3"/>
  <c r="AE21" i="3"/>
  <c r="AE31" i="3"/>
  <c r="Z31" i="3"/>
  <c r="K21" i="3"/>
  <c r="M37" i="3"/>
  <c r="L37" i="3"/>
  <c r="K37" i="3"/>
  <c r="J37" i="3"/>
  <c r="M34" i="3"/>
  <c r="L34" i="3"/>
  <c r="K34" i="3"/>
  <c r="J34" i="3"/>
  <c r="M10" i="3"/>
  <c r="L10" i="3"/>
  <c r="K10" i="3"/>
  <c r="J10" i="3"/>
  <c r="M8" i="3"/>
  <c r="L8" i="3"/>
  <c r="K8" i="3"/>
  <c r="J8" i="3"/>
  <c r="M19" i="3"/>
  <c r="L19" i="3"/>
  <c r="K19" i="3"/>
  <c r="J19" i="3"/>
  <c r="M18" i="3"/>
  <c r="L18" i="3"/>
  <c r="K18" i="3"/>
  <c r="J18" i="3"/>
  <c r="M27" i="3"/>
  <c r="L27" i="3"/>
  <c r="K27" i="3"/>
  <c r="J27" i="3"/>
  <c r="M17" i="3"/>
  <c r="L17" i="3"/>
  <c r="K17" i="3"/>
  <c r="J17" i="3"/>
  <c r="M38" i="3"/>
  <c r="L38" i="3"/>
  <c r="K38" i="3"/>
  <c r="J38" i="3"/>
  <c r="M30" i="3"/>
  <c r="L30" i="3"/>
  <c r="K30" i="3"/>
  <c r="J30" i="3"/>
  <c r="M33" i="3"/>
  <c r="L33" i="3"/>
  <c r="K33" i="3"/>
  <c r="J33" i="3"/>
  <c r="M16" i="3"/>
  <c r="L16" i="3"/>
  <c r="K16" i="3"/>
  <c r="J16" i="3"/>
  <c r="M29" i="3"/>
  <c r="L29" i="3"/>
  <c r="K29" i="3"/>
  <c r="J29" i="3"/>
  <c r="L9" i="3"/>
  <c r="K9" i="3"/>
  <c r="J9" i="3"/>
  <c r="M36" i="3"/>
  <c r="L36" i="3"/>
  <c r="K36" i="3"/>
  <c r="J36" i="3"/>
  <c r="M23" i="3"/>
  <c r="L23" i="3"/>
  <c r="K23" i="3"/>
  <c r="J23" i="3"/>
  <c r="M35" i="3"/>
  <c r="L35" i="3"/>
  <c r="K35" i="3"/>
  <c r="J35" i="3"/>
  <c r="M22" i="3"/>
  <c r="L22" i="3"/>
  <c r="K22" i="3"/>
  <c r="J22" i="3"/>
  <c r="M26" i="3"/>
  <c r="L26" i="3"/>
  <c r="K26" i="3"/>
  <c r="J26" i="3"/>
  <c r="L39" i="3"/>
  <c r="K39" i="3"/>
  <c r="J39" i="3"/>
  <c r="M13" i="3"/>
  <c r="L13" i="3"/>
  <c r="K13" i="3"/>
  <c r="J13" i="3"/>
  <c r="M28" i="3"/>
  <c r="L28" i="3"/>
  <c r="K28" i="3"/>
  <c r="J28" i="3"/>
  <c r="M12" i="3"/>
  <c r="L12" i="3"/>
  <c r="K12" i="3"/>
  <c r="J12" i="3"/>
  <c r="M14" i="3"/>
  <c r="L14" i="3"/>
  <c r="K14" i="3"/>
  <c r="J14" i="3"/>
  <c r="M32" i="3"/>
  <c r="L32" i="3"/>
  <c r="K32" i="3"/>
  <c r="J32" i="3"/>
  <c r="M11" i="3"/>
  <c r="L11" i="3"/>
  <c r="K11" i="3"/>
  <c r="J11" i="3"/>
  <c r="M20" i="3"/>
  <c r="L20" i="3"/>
  <c r="K20" i="3"/>
  <c r="J20" i="3"/>
  <c r="M15" i="3"/>
  <c r="L15" i="3"/>
  <c r="K15" i="3"/>
  <c r="J15" i="3"/>
  <c r="M25" i="3"/>
  <c r="L25" i="3"/>
  <c r="K25" i="3"/>
  <c r="J25" i="3"/>
  <c r="M24" i="3"/>
  <c r="L24" i="3"/>
  <c r="K24" i="3"/>
  <c r="J24" i="3"/>
  <c r="L21" i="3"/>
  <c r="J21" i="3"/>
  <c r="M31" i="3"/>
  <c r="L31" i="3"/>
  <c r="K31" i="3"/>
  <c r="AF31" i="3" s="1"/>
  <c r="J31" i="3"/>
  <c r="Z13" i="3"/>
  <c r="Y37" i="3"/>
  <c r="AB34" i="3"/>
  <c r="AA34" i="3"/>
  <c r="Z34" i="3"/>
  <c r="Y34" i="3"/>
  <c r="AB10" i="3"/>
  <c r="AA10" i="3"/>
  <c r="Z10" i="3"/>
  <c r="Y10" i="3"/>
  <c r="Y8" i="3"/>
  <c r="AB19" i="3"/>
  <c r="AA19" i="3"/>
  <c r="Z19" i="3"/>
  <c r="Y19" i="3"/>
  <c r="AB18" i="3"/>
  <c r="AA18" i="3"/>
  <c r="Z18" i="3"/>
  <c r="Y18" i="3"/>
  <c r="AB27" i="3"/>
  <c r="AA27" i="3"/>
  <c r="Z27" i="3"/>
  <c r="Y27" i="3"/>
  <c r="AB17" i="3"/>
  <c r="AA17" i="3"/>
  <c r="Z17" i="3"/>
  <c r="Y17" i="3"/>
  <c r="AB38" i="3"/>
  <c r="AA38" i="3"/>
  <c r="Z38" i="3"/>
  <c r="Y38" i="3"/>
  <c r="Y30" i="3"/>
  <c r="Y33" i="3"/>
  <c r="AB16" i="3"/>
  <c r="AA16" i="3"/>
  <c r="Z16" i="3"/>
  <c r="Y16" i="3"/>
  <c r="AB29" i="3"/>
  <c r="AA29" i="3"/>
  <c r="Z29" i="3"/>
  <c r="Y29" i="3"/>
  <c r="AA9" i="3"/>
  <c r="Z9" i="3"/>
  <c r="Y9" i="3"/>
  <c r="Y36" i="3"/>
  <c r="AB23" i="3"/>
  <c r="AA23" i="3"/>
  <c r="Z23" i="3"/>
  <c r="Y23" i="3"/>
  <c r="AB35" i="3"/>
  <c r="AA35" i="3"/>
  <c r="Z35" i="3"/>
  <c r="Y35" i="3"/>
  <c r="Y22" i="3"/>
  <c r="AB26" i="3"/>
  <c r="AA26" i="3"/>
  <c r="Z26" i="3"/>
  <c r="Y26" i="3"/>
  <c r="AA39" i="3"/>
  <c r="Z39" i="3"/>
  <c r="Y39" i="3"/>
  <c r="AB13" i="3"/>
  <c r="AA13" i="3"/>
  <c r="Y13" i="3"/>
  <c r="Y28" i="3"/>
  <c r="Y12" i="3"/>
  <c r="AB14" i="3"/>
  <c r="AA14" i="3"/>
  <c r="Z14" i="3"/>
  <c r="Y14" i="3"/>
  <c r="AB32" i="3"/>
  <c r="AA32" i="3"/>
  <c r="Z32" i="3"/>
  <c r="Y32" i="3"/>
  <c r="AB11" i="3"/>
  <c r="AA11" i="3"/>
  <c r="Z11" i="3"/>
  <c r="Y11" i="3"/>
  <c r="AB20" i="3"/>
  <c r="AA20" i="3"/>
  <c r="Z20" i="3"/>
  <c r="Y20" i="3"/>
  <c r="AB15" i="3"/>
  <c r="AA15" i="3"/>
  <c r="Z15" i="3"/>
  <c r="Y15" i="3"/>
  <c r="AB25" i="3"/>
  <c r="AA25" i="3"/>
  <c r="Z25" i="3"/>
  <c r="Y25" i="3"/>
  <c r="AB24" i="3"/>
  <c r="AA24" i="3"/>
  <c r="Z24" i="3"/>
  <c r="Y24" i="3"/>
  <c r="AA21" i="3"/>
  <c r="Z21" i="3"/>
  <c r="Y21" i="3"/>
  <c r="AB31" i="3"/>
  <c r="AA31" i="3"/>
  <c r="Y31" i="3"/>
  <c r="AB33" i="3"/>
  <c r="AB12" i="3"/>
  <c r="AA8" i="3"/>
  <c r="Z33" i="3"/>
  <c r="AB30" i="3"/>
  <c r="AA30" i="3"/>
  <c r="AB22" i="3"/>
  <c r="AA22" i="3"/>
  <c r="AB8" i="3"/>
  <c r="Z8" i="3"/>
  <c r="AG22" i="3" l="1"/>
  <c r="AF26" i="3"/>
  <c r="AG10" i="3"/>
  <c r="AG27" i="3"/>
  <c r="AH35" i="3"/>
  <c r="Z12" i="3"/>
  <c r="AA33" i="3"/>
  <c r="AG33" i="3" s="1"/>
  <c r="AA12" i="3"/>
  <c r="AG12" i="3" s="1"/>
  <c r="Z28" i="3"/>
  <c r="AF28" i="3" s="1"/>
  <c r="AG31" i="3"/>
  <c r="AA28" i="3"/>
  <c r="AG28" i="3" s="1"/>
  <c r="AF24" i="3"/>
  <c r="AF25" i="3"/>
  <c r="AF15" i="3"/>
  <c r="AF20" i="3"/>
  <c r="AF11" i="3"/>
  <c r="AF32" i="3"/>
  <c r="AF14" i="3"/>
  <c r="AF13" i="3"/>
  <c r="AF39" i="3"/>
  <c r="AG26" i="3"/>
  <c r="AG23" i="3"/>
  <c r="AG9" i="3"/>
  <c r="AH29" i="3"/>
  <c r="AH33" i="3"/>
  <c r="AH17" i="3"/>
  <c r="AH27" i="3"/>
  <c r="AH10" i="3"/>
  <c r="AH34" i="3"/>
  <c r="AB28" i="3"/>
  <c r="Z22" i="3"/>
  <c r="AF22" i="3" s="1"/>
  <c r="AG24" i="3"/>
  <c r="AG20" i="3"/>
  <c r="AG11" i="3"/>
  <c r="AG13" i="3"/>
  <c r="AH26" i="3"/>
  <c r="AH23" i="3"/>
  <c r="AF21" i="3"/>
  <c r="AH31" i="3"/>
  <c r="AH8" i="3"/>
  <c r="Z36" i="3"/>
  <c r="AF36" i="3" s="1"/>
  <c r="AH22" i="3"/>
  <c r="AA36" i="3"/>
  <c r="AG36" i="3" s="1"/>
  <c r="AB36" i="3"/>
  <c r="AH36" i="3" s="1"/>
  <c r="Z30" i="3"/>
  <c r="AF30" i="3" s="1"/>
  <c r="AG25" i="3"/>
  <c r="AG15" i="3"/>
  <c r="AG32" i="3"/>
  <c r="AG14" i="3"/>
  <c r="AH38" i="3"/>
  <c r="AH18" i="3"/>
  <c r="AH19" i="3"/>
  <c r="AG21" i="3"/>
  <c r="AH24" i="3"/>
  <c r="AH25" i="3"/>
  <c r="AH15" i="3"/>
  <c r="AH20" i="3"/>
  <c r="AH11" i="3"/>
  <c r="AH32" i="3"/>
  <c r="AH14" i="3"/>
  <c r="AH12" i="3"/>
  <c r="AH28" i="3"/>
  <c r="AH13" i="3"/>
  <c r="AF29" i="3"/>
  <c r="AF16" i="3"/>
  <c r="AF33" i="3"/>
  <c r="AF38" i="3"/>
  <c r="AF17" i="3"/>
  <c r="AF27" i="3"/>
  <c r="AF18" i="3"/>
  <c r="AF19" i="3"/>
  <c r="AF8" i="3"/>
  <c r="AF10" i="3"/>
  <c r="AF34" i="3"/>
  <c r="AF37" i="3"/>
  <c r="AF12" i="3"/>
  <c r="AH16" i="3"/>
  <c r="AH30" i="3"/>
  <c r="AG39" i="3"/>
  <c r="AG35" i="3"/>
  <c r="AH37" i="3"/>
  <c r="AF35" i="3"/>
  <c r="AF23" i="3"/>
  <c r="AF9" i="3"/>
  <c r="AG29" i="3"/>
  <c r="AG16" i="3"/>
  <c r="AG38" i="3"/>
  <c r="AG17" i="3"/>
  <c r="AG18" i="3"/>
  <c r="AG19" i="3"/>
  <c r="AG8" i="3"/>
  <c r="AG34" i="3"/>
  <c r="AG37" i="3"/>
  <c r="AG30" i="3"/>
</calcChain>
</file>

<file path=xl/sharedStrings.xml><?xml version="1.0" encoding="utf-8"?>
<sst xmlns="http://schemas.openxmlformats.org/spreadsheetml/2006/main" count="128" uniqueCount="48">
  <si>
    <t>Australia</t>
  </si>
  <si>
    <t>Austria</t>
  </si>
  <si>
    <t>Belgium</t>
  </si>
  <si>
    <t>Canada</t>
  </si>
  <si>
    <t>Chile</t>
  </si>
  <si>
    <t>Czech Republic</t>
  </si>
  <si>
    <t>Denmark</t>
  </si>
  <si>
    <t>Estonia</t>
  </si>
  <si>
    <t>Finland</t>
  </si>
  <si>
    <t>France</t>
  </si>
  <si>
    <t>Germany</t>
  </si>
  <si>
    <t>Greece</t>
  </si>
  <si>
    <t>Hungary</t>
  </si>
  <si>
    <t>Iceland</t>
  </si>
  <si>
    <t>Israel</t>
  </si>
  <si>
    <t>Italy</t>
  </si>
  <si>
    <t>Japan</t>
  </si>
  <si>
    <t>Korea</t>
  </si>
  <si>
    <t>Latvia</t>
  </si>
  <si>
    <t>Luxembourg</t>
  </si>
  <si>
    <t>Mexico</t>
  </si>
  <si>
    <t>Norway</t>
  </si>
  <si>
    <t>Poland</t>
  </si>
  <si>
    <t>Portugal</t>
  </si>
  <si>
    <t>Slovak Republic</t>
  </si>
  <si>
    <t>Slovenia</t>
  </si>
  <si>
    <t>Spain</t>
  </si>
  <si>
    <t>Sweden</t>
  </si>
  <si>
    <t>Switzerland</t>
  </si>
  <si>
    <t>Turkey</t>
  </si>
  <si>
    <t>United Kingdom</t>
  </si>
  <si>
    <t>United States</t>
  </si>
  <si>
    <t>Normal</t>
  </si>
  <si>
    <t>1yr late</t>
  </si>
  <si>
    <t>2yrs late</t>
  </si>
  <si>
    <t>3yrs late</t>
  </si>
  <si>
    <t>4yrs late</t>
  </si>
  <si>
    <t>5yrs late</t>
  </si>
  <si>
    <t>MEN</t>
  </si>
  <si>
    <t>WOMEN</t>
  </si>
  <si>
    <t>1 year late</t>
  </si>
  <si>
    <t>Figure 2.12. Impact on annual total benefits when working and deferring pensions by up to five years after the normal retirement age, full-career average earners</t>
  </si>
  <si>
    <t>Note: Figures for three and five years late have been annualised, so a 6% increase shown in the chart means a total of 18% for three years and 30% for five years. It is not possible to defer the basic pensions in Ireland, the Netherlands or New Zealand so they are not included in the chart. In France, the one-year bonus applied to the occupational pension, between 10 and 30% depending on the length of deferral, has been spread across the entire retirement period based on the annuity factor.</t>
  </si>
  <si>
    <r>
      <t>Source</t>
    </r>
    <r>
      <rPr>
        <sz val="10"/>
        <color theme="1"/>
        <rFont val="Arial"/>
        <family val="2"/>
      </rPr>
      <t>: OECD pension models.</t>
    </r>
  </si>
  <si>
    <t>Pensions at a Glance 2017 - © OECD 2017</t>
  </si>
  <si>
    <t>Chapter 2</t>
  </si>
  <si>
    <t>Version 1 - Last updated: 30-Nov-2017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</si>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</sst>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color rgb="FFFF0000"/>
      <name val="Arial"/>
      <family val="2"/>
    </font>
    <font>
      <sz val="10"/>
      <name val="Arial"/>
      <family val="2"/>
    </font>
    <font>
      <b/>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0" borderId="0" xfId="0" applyFont="1"/>
    <xf numFmtId="0" fontId="2" fillId="0" borderId="0" xfId="0" applyFont="1"/>
    <xf numFmtId="0" fontId="0" fillId="0" borderId="0" xfId="0" applyFill="1"/>
    <xf numFmtId="10" fontId="0" fillId="0" borderId="0" xfId="0" applyNumberFormat="1"/>
    <xf numFmtId="0" fontId="2" fillId="0" borderId="0" xfId="0" applyFont="1" applyFill="1"/>
    <xf numFmtId="0" fontId="0" fillId="2" borderId="0" xfId="0" applyFill="1"/>
    <xf numFmtId="10" fontId="2" fillId="0" borderId="0" xfId="0" applyNumberFormat="1" applyFont="1"/>
    <xf numFmtId="0" fontId="0" fillId="0" borderId="0" xfId="0" applyAlignment="1">
      <alignment horizontal="center"/>
    </xf>
    <xf numFmtId="0" fontId="3" fillId="2" borderId="0" xfId="0" applyFont="1" applyFill="1" applyAlignment="1">
      <alignment wrapText="1"/>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0" fontId="4" fillId="3" borderId="0" xfId="0"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6549536508917024"/>
        </c:manualLayout>
      </c:layout>
      <c:barChart>
        <c:barDir val="col"/>
        <c:grouping val="clustered"/>
        <c:varyColors val="0"/>
        <c:ser>
          <c:idx val="1"/>
          <c:order val="1"/>
          <c:tx>
            <c:strRef>
              <c:f>'Fig 2.12'!$AM$7</c:f>
              <c:strCache>
                <c:ptCount val="1"/>
                <c:pt idx="0">
                  <c:v>3yrs late</c:v>
                </c:pt>
              </c:strCache>
            </c:strRef>
          </c:tx>
          <c:spPr>
            <a:solidFill>
              <a:srgbClr val="4F81BD"/>
            </a:solidFill>
            <a:ln w="6350" cmpd="sng">
              <a:solidFill>
                <a:srgbClr val="000000"/>
              </a:solidFill>
              <a:round/>
            </a:ln>
            <a:effectLst/>
          </c:spPr>
          <c:invertIfNegative val="0"/>
          <c:cat>
            <c:strRef>
              <c:f>'Fig 2.12'!$AK$8:$AK$39</c:f>
              <c:strCache>
                <c:ptCount val="32"/>
                <c:pt idx="0">
                  <c:v>Portugal</c:v>
                </c:pt>
                <c:pt idx="1">
                  <c:v>Iceland</c:v>
                </c:pt>
                <c:pt idx="2">
                  <c:v>Japan</c:v>
                </c:pt>
                <c:pt idx="3">
                  <c:v>Estonia</c:v>
                </c:pt>
                <c:pt idx="4">
                  <c:v>Korea</c:v>
                </c:pt>
                <c:pt idx="5">
                  <c:v>Hungary</c:v>
                </c:pt>
                <c:pt idx="6">
                  <c:v>Canada</c:v>
                </c:pt>
                <c:pt idx="7">
                  <c:v>Slovak Republic</c:v>
                </c:pt>
                <c:pt idx="8">
                  <c:v>Denmark</c:v>
                </c:pt>
                <c:pt idx="9">
                  <c:v>Austria</c:v>
                </c:pt>
                <c:pt idx="10">
                  <c:v>Czech Republic</c:v>
                </c:pt>
                <c:pt idx="11">
                  <c:v>Mexico</c:v>
                </c:pt>
                <c:pt idx="12">
                  <c:v>United States</c:v>
                </c:pt>
                <c:pt idx="13">
                  <c:v>Chile</c:v>
                </c:pt>
                <c:pt idx="14">
                  <c:v>Australia</c:v>
                </c:pt>
                <c:pt idx="15">
                  <c:v>Latvia</c:v>
                </c:pt>
                <c:pt idx="16">
                  <c:v>Sweden</c:v>
                </c:pt>
                <c:pt idx="17">
                  <c:v>Israel</c:v>
                </c:pt>
                <c:pt idx="18">
                  <c:v>Italy</c:v>
                </c:pt>
                <c:pt idx="19">
                  <c:v>Norway</c:v>
                </c:pt>
                <c:pt idx="20">
                  <c:v>Switzerland</c:v>
                </c:pt>
                <c:pt idx="21">
                  <c:v>Finland</c:v>
                </c:pt>
                <c:pt idx="22">
                  <c:v>Slovenia</c:v>
                </c:pt>
                <c:pt idx="23">
                  <c:v>Poland</c:v>
                </c:pt>
                <c:pt idx="24">
                  <c:v>United Kingdom</c:v>
                </c:pt>
                <c:pt idx="25">
                  <c:v>France</c:v>
                </c:pt>
                <c:pt idx="26">
                  <c:v>Spain</c:v>
                </c:pt>
                <c:pt idx="27">
                  <c:v>Luxembourg</c:v>
                </c:pt>
                <c:pt idx="28">
                  <c:v>Germany</c:v>
                </c:pt>
                <c:pt idx="29">
                  <c:v>Turkey</c:v>
                </c:pt>
                <c:pt idx="30">
                  <c:v>Greece</c:v>
                </c:pt>
                <c:pt idx="31">
                  <c:v>Belgium</c:v>
                </c:pt>
              </c:strCache>
            </c:strRef>
          </c:cat>
          <c:val>
            <c:numRef>
              <c:f>'Fig 2.12'!$AM$8:$AM$39</c:f>
              <c:numCache>
                <c:formatCode>General</c:formatCode>
                <c:ptCount val="32"/>
                <c:pt idx="0">
                  <c:v>0.13657423462388082</c:v>
                </c:pt>
                <c:pt idx="1">
                  <c:v>0.12019327913457167</c:v>
                </c:pt>
                <c:pt idx="2">
                  <c:v>0.11768511081733497</c:v>
                </c:pt>
                <c:pt idx="3">
                  <c:v>0.11579320044581835</c:v>
                </c:pt>
                <c:pt idx="4">
                  <c:v>0.11543910607554524</c:v>
                </c:pt>
                <c:pt idx="5">
                  <c:v>0.1021530565687101</c:v>
                </c:pt>
                <c:pt idx="6">
                  <c:v>9.461414076486345E-2</c:v>
                </c:pt>
                <c:pt idx="7">
                  <c:v>8.7630993869966353E-2</c:v>
                </c:pt>
                <c:pt idx="8">
                  <c:v>8.421280086312237E-2</c:v>
                </c:pt>
                <c:pt idx="9">
                  <c:v>8.222390051978061E-2</c:v>
                </c:pt>
                <c:pt idx="10">
                  <c:v>8.0357518843510611E-2</c:v>
                </c:pt>
                <c:pt idx="11">
                  <c:v>8.0279116154114052E-2</c:v>
                </c:pt>
                <c:pt idx="12">
                  <c:v>7.9999999999999918E-2</c:v>
                </c:pt>
                <c:pt idx="13">
                  <c:v>7.996862170063776E-2</c:v>
                </c:pt>
                <c:pt idx="14">
                  <c:v>7.9789262044235018E-2</c:v>
                </c:pt>
                <c:pt idx="15">
                  <c:v>7.8480350349942204E-2</c:v>
                </c:pt>
                <c:pt idx="16">
                  <c:v>7.6960787613740589E-2</c:v>
                </c:pt>
                <c:pt idx="17">
                  <c:v>7.5646871932589829E-2</c:v>
                </c:pt>
                <c:pt idx="18">
                  <c:v>7.5285185426795964E-2</c:v>
                </c:pt>
                <c:pt idx="19">
                  <c:v>6.7601491241041131E-2</c:v>
                </c:pt>
                <c:pt idx="20">
                  <c:v>6.7403063292950566E-2</c:v>
                </c:pt>
                <c:pt idx="21">
                  <c:v>6.6390430198276659E-2</c:v>
                </c:pt>
                <c:pt idx="22">
                  <c:v>6.3845316934329974E-2</c:v>
                </c:pt>
                <c:pt idx="23">
                  <c:v>6.0420906990306042E-2</c:v>
                </c:pt>
                <c:pt idx="24">
                  <c:v>5.799996512341362E-2</c:v>
                </c:pt>
                <c:pt idx="25">
                  <c:v>5.5389660986753832E-2</c:v>
                </c:pt>
                <c:pt idx="26">
                  <c:v>5.4175741724324121E-2</c:v>
                </c:pt>
                <c:pt idx="27">
                  <c:v>4.88624234989136E-2</c:v>
                </c:pt>
                <c:pt idx="28">
                  <c:v>4.3555559023192636E-2</c:v>
                </c:pt>
                <c:pt idx="29">
                  <c:v>3.5803604668243103E-2</c:v>
                </c:pt>
                <c:pt idx="30">
                  <c:v>3.5642103001189161E-2</c:v>
                </c:pt>
                <c:pt idx="31">
                  <c:v>2.7996029418085582E-2</c:v>
                </c:pt>
              </c:numCache>
            </c:numRef>
          </c:val>
        </c:ser>
        <c:dLbls>
          <c:showLegendKey val="0"/>
          <c:showVal val="0"/>
          <c:showCatName val="0"/>
          <c:showSerName val="0"/>
          <c:showPercent val="0"/>
          <c:showBubbleSize val="0"/>
        </c:dLbls>
        <c:gapWidth val="150"/>
        <c:axId val="148623360"/>
        <c:axId val="148625280"/>
      </c:barChart>
      <c:lineChart>
        <c:grouping val="standard"/>
        <c:varyColors val="0"/>
        <c:ser>
          <c:idx val="0"/>
          <c:order val="0"/>
          <c:tx>
            <c:strRef>
              <c:f>'Fig 2.12'!$AL$7</c:f>
              <c:strCache>
                <c:ptCount val="1"/>
                <c:pt idx="0">
                  <c:v>1 year late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'Fig 2.12'!$AK$8:$AK$39</c:f>
              <c:strCache>
                <c:ptCount val="32"/>
                <c:pt idx="0">
                  <c:v>Portugal</c:v>
                </c:pt>
                <c:pt idx="1">
                  <c:v>Iceland</c:v>
                </c:pt>
                <c:pt idx="2">
                  <c:v>Japan</c:v>
                </c:pt>
                <c:pt idx="3">
                  <c:v>Estonia</c:v>
                </c:pt>
                <c:pt idx="4">
                  <c:v>Korea</c:v>
                </c:pt>
                <c:pt idx="5">
                  <c:v>Hungary</c:v>
                </c:pt>
                <c:pt idx="6">
                  <c:v>Canada</c:v>
                </c:pt>
                <c:pt idx="7">
                  <c:v>Slovak Republic</c:v>
                </c:pt>
                <c:pt idx="8">
                  <c:v>Denmark</c:v>
                </c:pt>
                <c:pt idx="9">
                  <c:v>Austria</c:v>
                </c:pt>
                <c:pt idx="10">
                  <c:v>Czech Republic</c:v>
                </c:pt>
                <c:pt idx="11">
                  <c:v>Mexico</c:v>
                </c:pt>
                <c:pt idx="12">
                  <c:v>United States</c:v>
                </c:pt>
                <c:pt idx="13">
                  <c:v>Chile</c:v>
                </c:pt>
                <c:pt idx="14">
                  <c:v>Australia</c:v>
                </c:pt>
                <c:pt idx="15">
                  <c:v>Latvia</c:v>
                </c:pt>
                <c:pt idx="16">
                  <c:v>Sweden</c:v>
                </c:pt>
                <c:pt idx="17">
                  <c:v>Israel</c:v>
                </c:pt>
                <c:pt idx="18">
                  <c:v>Italy</c:v>
                </c:pt>
                <c:pt idx="19">
                  <c:v>Norway</c:v>
                </c:pt>
                <c:pt idx="20">
                  <c:v>Switzerland</c:v>
                </c:pt>
                <c:pt idx="21">
                  <c:v>Finland</c:v>
                </c:pt>
                <c:pt idx="22">
                  <c:v>Slovenia</c:v>
                </c:pt>
                <c:pt idx="23">
                  <c:v>Poland</c:v>
                </c:pt>
                <c:pt idx="24">
                  <c:v>United Kingdom</c:v>
                </c:pt>
                <c:pt idx="25">
                  <c:v>France</c:v>
                </c:pt>
                <c:pt idx="26">
                  <c:v>Spain</c:v>
                </c:pt>
                <c:pt idx="27">
                  <c:v>Luxembourg</c:v>
                </c:pt>
                <c:pt idx="28">
                  <c:v>Germany</c:v>
                </c:pt>
                <c:pt idx="29">
                  <c:v>Turkey</c:v>
                </c:pt>
                <c:pt idx="30">
                  <c:v>Greece</c:v>
                </c:pt>
                <c:pt idx="31">
                  <c:v>Belgium</c:v>
                </c:pt>
              </c:strCache>
            </c:strRef>
          </c:cat>
          <c:val>
            <c:numRef>
              <c:f>'Fig 2.12'!$AL$8:$AL$39</c:f>
              <c:numCache>
                <c:formatCode>General</c:formatCode>
                <c:ptCount val="32"/>
                <c:pt idx="0">
                  <c:v>0.13349221393352195</c:v>
                </c:pt>
                <c:pt idx="1">
                  <c:v>0.11416882946809559</c:v>
                </c:pt>
                <c:pt idx="2">
                  <c:v>0.11261592941691689</c:v>
                </c:pt>
                <c:pt idx="3">
                  <c:v>0.11802362465854466</c:v>
                </c:pt>
                <c:pt idx="4">
                  <c:v>0.10952009532589368</c:v>
                </c:pt>
                <c:pt idx="5">
                  <c:v>9.7099987932075971E-2</c:v>
                </c:pt>
                <c:pt idx="6">
                  <c:v>9.2749062869807997E-2</c:v>
                </c:pt>
                <c:pt idx="7">
                  <c:v>8.3922020077938003E-2</c:v>
                </c:pt>
                <c:pt idx="8">
                  <c:v>7.4788587848054977E-2</c:v>
                </c:pt>
                <c:pt idx="9">
                  <c:v>7.8469880437512796E-2</c:v>
                </c:pt>
                <c:pt idx="10">
                  <c:v>7.7105144882373189E-2</c:v>
                </c:pt>
                <c:pt idx="11">
                  <c:v>7.4431964251127081E-2</c:v>
                </c:pt>
                <c:pt idx="12">
                  <c:v>7.9999999999999849E-2</c:v>
                </c:pt>
                <c:pt idx="13">
                  <c:v>7.3213944285889787E-2</c:v>
                </c:pt>
                <c:pt idx="14">
                  <c:v>7.2044526249586793E-2</c:v>
                </c:pt>
                <c:pt idx="15">
                  <c:v>7.1550818307118735E-2</c:v>
                </c:pt>
                <c:pt idx="16">
                  <c:v>7.0815784186680331E-2</c:v>
                </c:pt>
                <c:pt idx="17">
                  <c:v>7.0701720679872126E-2</c:v>
                </c:pt>
                <c:pt idx="18">
                  <c:v>6.897810317794062E-2</c:v>
                </c:pt>
                <c:pt idx="19">
                  <c:v>6.2925616553511254E-2</c:v>
                </c:pt>
                <c:pt idx="20">
                  <c:v>5.8073998573099916E-2</c:v>
                </c:pt>
                <c:pt idx="21">
                  <c:v>7.2110005897221718E-2</c:v>
                </c:pt>
                <c:pt idx="22">
                  <c:v>6.2142025004182644E-2</c:v>
                </c:pt>
                <c:pt idx="23">
                  <c:v>5.6143675035425611E-2</c:v>
                </c:pt>
                <c:pt idx="24">
                  <c:v>5.7999965123413544E-2</c:v>
                </c:pt>
                <c:pt idx="25">
                  <c:v>5.4068573832041222E-2</c:v>
                </c:pt>
                <c:pt idx="26">
                  <c:v>5.3000123608649918E-2</c:v>
                </c:pt>
                <c:pt idx="27">
                  <c:v>4.755941587399426E-2</c:v>
                </c:pt>
                <c:pt idx="28">
                  <c:v>2.2222256898593029E-2</c:v>
                </c:pt>
                <c:pt idx="29">
                  <c:v>3.3767404656115496E-2</c:v>
                </c:pt>
                <c:pt idx="30">
                  <c:v>3.5200729685135101E-2</c:v>
                </c:pt>
                <c:pt idx="31">
                  <c:v>2.7647383394599823E-2</c:v>
                </c:pt>
              </c:numCache>
            </c:numRef>
          </c:val>
          <c:smooth val="0"/>
        </c:ser>
        <c:ser>
          <c:idx val="2"/>
          <c:order val="2"/>
          <c:tx>
            <c:strRef>
              <c:f>'Fig 2.12'!$AN$7</c:f>
              <c:strCache>
                <c:ptCount val="1"/>
                <c:pt idx="0">
                  <c:v>5yrs late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'Fig 2.12'!$AK$8:$AK$39</c:f>
              <c:strCache>
                <c:ptCount val="32"/>
                <c:pt idx="0">
                  <c:v>Portugal</c:v>
                </c:pt>
                <c:pt idx="1">
                  <c:v>Iceland</c:v>
                </c:pt>
                <c:pt idx="2">
                  <c:v>Japan</c:v>
                </c:pt>
                <c:pt idx="3">
                  <c:v>Estonia</c:v>
                </c:pt>
                <c:pt idx="4">
                  <c:v>Korea</c:v>
                </c:pt>
                <c:pt idx="5">
                  <c:v>Hungary</c:v>
                </c:pt>
                <c:pt idx="6">
                  <c:v>Canada</c:v>
                </c:pt>
                <c:pt idx="7">
                  <c:v>Slovak Republic</c:v>
                </c:pt>
                <c:pt idx="8">
                  <c:v>Denmark</c:v>
                </c:pt>
                <c:pt idx="9">
                  <c:v>Austria</c:v>
                </c:pt>
                <c:pt idx="10">
                  <c:v>Czech Republic</c:v>
                </c:pt>
                <c:pt idx="11">
                  <c:v>Mexico</c:v>
                </c:pt>
                <c:pt idx="12">
                  <c:v>United States</c:v>
                </c:pt>
                <c:pt idx="13">
                  <c:v>Chile</c:v>
                </c:pt>
                <c:pt idx="14">
                  <c:v>Australia</c:v>
                </c:pt>
                <c:pt idx="15">
                  <c:v>Latvia</c:v>
                </c:pt>
                <c:pt idx="16">
                  <c:v>Sweden</c:v>
                </c:pt>
                <c:pt idx="17">
                  <c:v>Israel</c:v>
                </c:pt>
                <c:pt idx="18">
                  <c:v>Italy</c:v>
                </c:pt>
                <c:pt idx="19">
                  <c:v>Norway</c:v>
                </c:pt>
                <c:pt idx="20">
                  <c:v>Switzerland</c:v>
                </c:pt>
                <c:pt idx="21">
                  <c:v>Finland</c:v>
                </c:pt>
                <c:pt idx="22">
                  <c:v>Slovenia</c:v>
                </c:pt>
                <c:pt idx="23">
                  <c:v>Poland</c:v>
                </c:pt>
                <c:pt idx="24">
                  <c:v>United Kingdom</c:v>
                </c:pt>
                <c:pt idx="25">
                  <c:v>France</c:v>
                </c:pt>
                <c:pt idx="26">
                  <c:v>Spain</c:v>
                </c:pt>
                <c:pt idx="27">
                  <c:v>Luxembourg</c:v>
                </c:pt>
                <c:pt idx="28">
                  <c:v>Germany</c:v>
                </c:pt>
                <c:pt idx="29">
                  <c:v>Turkey</c:v>
                </c:pt>
                <c:pt idx="30">
                  <c:v>Greece</c:v>
                </c:pt>
                <c:pt idx="31">
                  <c:v>Belgium</c:v>
                </c:pt>
              </c:strCache>
            </c:strRef>
          </c:cat>
          <c:val>
            <c:numRef>
              <c:f>'Fig 2.12'!$AN$8:$AN$39</c:f>
              <c:numCache>
                <c:formatCode>General</c:formatCode>
                <c:ptCount val="32"/>
                <c:pt idx="0">
                  <c:v>0.13972725031478195</c:v>
                </c:pt>
                <c:pt idx="2">
                  <c:v>0.12294066400434005</c:v>
                </c:pt>
                <c:pt idx="3">
                  <c:v>0.11965635898283562</c:v>
                </c:pt>
                <c:pt idx="4">
                  <c:v>0.12158929678455381</c:v>
                </c:pt>
                <c:pt idx="5">
                  <c:v>0.10740151825345903</c:v>
                </c:pt>
                <c:pt idx="6">
                  <c:v>9.6524891543142033E-2</c:v>
                </c:pt>
                <c:pt idx="7">
                  <c:v>9.3140152496370116E-2</c:v>
                </c:pt>
                <c:pt idx="8">
                  <c:v>9.557606557466318E-2</c:v>
                </c:pt>
                <c:pt idx="10">
                  <c:v>8.876729610847453E-2</c:v>
                </c:pt>
                <c:pt idx="11">
                  <c:v>8.682985746400973E-2</c:v>
                </c:pt>
                <c:pt idx="13">
                  <c:v>8.6716708161676065E-2</c:v>
                </c:pt>
                <c:pt idx="14">
                  <c:v>8.7855196921324638E-2</c:v>
                </c:pt>
                <c:pt idx="15">
                  <c:v>8.5269847759357018E-2</c:v>
                </c:pt>
                <c:pt idx="16">
                  <c:v>8.3741152203965719E-2</c:v>
                </c:pt>
                <c:pt idx="17">
                  <c:v>7.5015342235045163E-2</c:v>
                </c:pt>
                <c:pt idx="18">
                  <c:v>8.1864001619433496E-2</c:v>
                </c:pt>
                <c:pt idx="19">
                  <c:v>7.3338687519006213E-2</c:v>
                </c:pt>
                <c:pt idx="20">
                  <c:v>6.97102127072948E-2</c:v>
                </c:pt>
                <c:pt idx="21">
                  <c:v>6.1010634940297369E-2</c:v>
                </c:pt>
                <c:pt idx="22">
                  <c:v>5.5329122005308526E-2</c:v>
                </c:pt>
                <c:pt idx="23">
                  <c:v>6.4485312849302298E-2</c:v>
                </c:pt>
                <c:pt idx="24">
                  <c:v>5.7999965123413634E-2</c:v>
                </c:pt>
                <c:pt idx="25">
                  <c:v>5.603250490166585E-2</c:v>
                </c:pt>
                <c:pt idx="26">
                  <c:v>5.5379741446915529E-2</c:v>
                </c:pt>
                <c:pt idx="27">
                  <c:v>5.0165425946182028E-2</c:v>
                </c:pt>
                <c:pt idx="28">
                  <c:v>6.2222210085492426E-2</c:v>
                </c:pt>
                <c:pt idx="29">
                  <c:v>3.0725021418169372E-2</c:v>
                </c:pt>
                <c:pt idx="30">
                  <c:v>3.6088652096565844E-2</c:v>
                </c:pt>
                <c:pt idx="31">
                  <c:v>2.8350399741320899E-2</c:v>
                </c:pt>
              </c:numCache>
            </c:numRef>
          </c:val>
          <c:smooth val="0"/>
        </c:ser>
        <c:dLbls>
          <c:showLegendKey val="0"/>
          <c:showVal val="0"/>
          <c:showCatName val="0"/>
          <c:showSerName val="0"/>
          <c:showPercent val="0"/>
          <c:showBubbleSize val="0"/>
        </c:dLbls>
        <c:marker val="1"/>
        <c:smooth val="0"/>
        <c:axId val="148623360"/>
        <c:axId val="148625280"/>
      </c:lineChart>
      <c:catAx>
        <c:axId val="14862336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48625280"/>
        <c:crosses val="autoZero"/>
        <c:auto val="1"/>
        <c:lblAlgn val="ctr"/>
        <c:lblOffset val="0"/>
        <c:tickLblSkip val="1"/>
        <c:noMultiLvlLbl val="0"/>
      </c:catAx>
      <c:valAx>
        <c:axId val="14862528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8623360"/>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590550</xdr:colOff>
      <xdr:row>43</xdr:row>
      <xdr:rowOff>133350</xdr:rowOff>
    </xdr:from>
    <xdr:to>
      <xdr:col>39</xdr:col>
      <xdr:colOff>46688</xdr:colOff>
      <xdr:row>59</xdr:row>
      <xdr:rowOff>92648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0.05252</cdr:x>
      <cdr:y>0.01992</cdr:y>
    </cdr:from>
    <cdr:to>
      <cdr:x>0.99629</cdr:x>
      <cdr:y>0.08925</cdr:y>
    </cdr:to>
    <cdr:grpSp>
      <cdr:nvGrpSpPr>
        <cdr:cNvPr id="13" name="xlamLegendGroup0"/>
        <cdr:cNvGrpSpPr/>
      </cdr:nvGrpSpPr>
      <cdr:grpSpPr>
        <a:xfrm xmlns:a="http://schemas.openxmlformats.org/drawingml/2006/main">
          <a:off x="291598" y="50798"/>
          <a:ext cx="5239942" cy="176798"/>
          <a:chOff x="0" y="0"/>
          <a:chExt cx="5482686" cy="176800"/>
        </a:xfrm>
      </cdr:grpSpPr>
      <cdr:sp macro="" textlink="">
        <cdr:nvSpPr>
          <cdr:cNvPr id="14" name="xlamLegend0"/>
          <cdr:cNvSpPr/>
        </cdr:nvSpPr>
        <cdr:spPr>
          <a:xfrm xmlns:a="http://schemas.openxmlformats.org/drawingml/2006/main">
            <a:off x="0" y="0"/>
            <a:ext cx="5482686"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5" name="xlamLegendEntry10"/>
          <cdr:cNvGrpSpPr/>
        </cdr:nvGrpSpPr>
        <cdr:grpSpPr>
          <a:xfrm xmlns:a="http://schemas.openxmlformats.org/drawingml/2006/main">
            <a:off x="561000" y="43400"/>
            <a:ext cx="642562" cy="110416"/>
            <a:chOff x="561000" y="43400"/>
            <a:chExt cx="642562" cy="110416"/>
          </a:xfrm>
        </cdr:grpSpPr>
        <cdr:sp macro="" textlink="">
          <cdr:nvSpPr>
            <cdr:cNvPr id="22" name="xlamLegendSymbol10"/>
            <cdr:cNvSpPr/>
          </cdr:nvSpPr>
          <cdr:spPr>
            <a:xfrm xmlns:a="http://schemas.openxmlformats.org/drawingml/2006/main">
              <a:off x="561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3" name="xlamLegendText10"/>
            <cdr:cNvSpPr txBox="1"/>
          </cdr:nvSpPr>
          <cdr:spPr>
            <a:xfrm xmlns:a="http://schemas.openxmlformats.org/drawingml/2006/main">
              <a:off x="777000" y="43400"/>
              <a:ext cx="426562"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3 years late</a:t>
              </a:r>
            </a:p>
          </cdr:txBody>
        </cdr:sp>
      </cdr:grpSp>
      <cdr:grpSp>
        <cdr:nvGrpSpPr>
          <cdr:cNvPr id="16" name="xlamLegendEntry20"/>
          <cdr:cNvGrpSpPr/>
        </cdr:nvGrpSpPr>
        <cdr:grpSpPr>
          <a:xfrm xmlns:a="http://schemas.openxmlformats.org/drawingml/2006/main">
            <a:off x="2631849" y="43400"/>
            <a:ext cx="529300" cy="110416"/>
            <a:chOff x="2631849" y="43400"/>
            <a:chExt cx="529300" cy="110416"/>
          </a:xfrm>
        </cdr:grpSpPr>
        <cdr:sp macro="" textlink="">
          <cdr:nvSpPr>
            <cdr:cNvPr id="20" name="xlamLegendSymbol20"/>
            <cdr:cNvSpPr/>
          </cdr:nvSpPr>
          <cdr:spPr>
            <a:xfrm xmlns:a="http://schemas.openxmlformats.org/drawingml/2006/main">
              <a:off x="2631849"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1" name="xlamLegendText20"/>
            <cdr:cNvSpPr txBox="1"/>
          </cdr:nvSpPr>
          <cdr:spPr>
            <a:xfrm xmlns:a="http://schemas.openxmlformats.org/drawingml/2006/main">
              <a:off x="2775848" y="43400"/>
              <a:ext cx="385301"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 year late</a:t>
              </a:r>
            </a:p>
          </cdr:txBody>
        </cdr:sp>
      </cdr:grpSp>
      <cdr:grpSp>
        <cdr:nvGrpSpPr>
          <cdr:cNvPr id="17" name="xlamLegendEntry30"/>
          <cdr:cNvGrpSpPr/>
        </cdr:nvGrpSpPr>
        <cdr:grpSpPr>
          <a:xfrm xmlns:a="http://schemas.openxmlformats.org/drawingml/2006/main">
            <a:off x="4602349" y="43400"/>
            <a:ext cx="570561" cy="110416"/>
            <a:chOff x="4602346" y="43400"/>
            <a:chExt cx="570562" cy="110416"/>
          </a:xfrm>
        </cdr:grpSpPr>
        <cdr:sp macro="" textlink="">
          <cdr:nvSpPr>
            <cdr:cNvPr id="18" name="xlamLegendSymbol30"/>
            <cdr:cNvSpPr/>
          </cdr:nvSpPr>
          <cdr:spPr>
            <a:xfrm xmlns:a="http://schemas.openxmlformats.org/drawingml/2006/main">
              <a:off x="4602346" y="61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30"/>
            <cdr:cNvSpPr txBox="1"/>
          </cdr:nvSpPr>
          <cdr:spPr>
            <a:xfrm xmlns:a="http://schemas.openxmlformats.org/drawingml/2006/main">
              <a:off x="4746346" y="43400"/>
              <a:ext cx="426562"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5 years late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pension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abSelected="1" topLeftCell="AA22" workbookViewId="0">
      <selection activeCell="AD56" sqref="AD56:AN56"/>
    </sheetView>
  </sheetViews>
  <sheetFormatPr defaultRowHeight="12.75" x14ac:dyDescent="0.2"/>
  <sheetData>
    <row r="1" spans="1:40" s="13" customFormat="1" x14ac:dyDescent="0.2">
      <c r="A1" s="14" t="s">
        <v>44</v>
      </c>
    </row>
    <row r="2" spans="1:40" s="13" customFormat="1" x14ac:dyDescent="0.2">
      <c r="A2" s="13" t="s">
        <v>45</v>
      </c>
      <c r="B2" s="13" t="s">
        <v>41</v>
      </c>
    </row>
    <row r="3" spans="1:40" s="13" customFormat="1" x14ac:dyDescent="0.2">
      <c r="A3" s="13" t="s">
        <v>46</v>
      </c>
    </row>
    <row r="4" spans="1:40" s="13" customFormat="1" x14ac:dyDescent="0.2">
      <c r="A4" s="14" t="s">
        <v>47</v>
      </c>
    </row>
    <row r="5" spans="1:40" s="13" customFormat="1" x14ac:dyDescent="0.2"/>
    <row r="6" spans="1:40" x14ac:dyDescent="0.2">
      <c r="A6">
        <v>1</v>
      </c>
      <c r="B6" s="8" t="s">
        <v>38</v>
      </c>
      <c r="C6" s="8"/>
      <c r="D6" s="8"/>
      <c r="E6" s="8"/>
      <c r="F6" s="8"/>
      <c r="G6" s="8"/>
      <c r="R6" s="8" t="s">
        <v>39</v>
      </c>
      <c r="S6" s="8"/>
      <c r="T6" s="8"/>
      <c r="U6" s="8"/>
      <c r="V6" s="8"/>
      <c r="W6" s="8"/>
    </row>
    <row r="7" spans="1:40" x14ac:dyDescent="0.2">
      <c r="B7" t="s">
        <v>32</v>
      </c>
      <c r="C7" t="s">
        <v>33</v>
      </c>
      <c r="E7" t="s">
        <v>35</v>
      </c>
      <c r="G7" t="s">
        <v>37</v>
      </c>
      <c r="K7" t="s">
        <v>33</v>
      </c>
      <c r="L7" t="s">
        <v>35</v>
      </c>
      <c r="M7" t="s">
        <v>37</v>
      </c>
      <c r="R7" t="s">
        <v>32</v>
      </c>
      <c r="S7" t="s">
        <v>40</v>
      </c>
      <c r="T7" t="s">
        <v>34</v>
      </c>
      <c r="U7" t="s">
        <v>35</v>
      </c>
      <c r="V7" t="s">
        <v>36</v>
      </c>
      <c r="W7" t="s">
        <v>37</v>
      </c>
      <c r="Z7" t="s">
        <v>40</v>
      </c>
      <c r="AA7" t="s">
        <v>35</v>
      </c>
      <c r="AB7" t="s">
        <v>37</v>
      </c>
      <c r="AF7" t="s">
        <v>40</v>
      </c>
      <c r="AG7" t="s">
        <v>35</v>
      </c>
      <c r="AH7" t="s">
        <v>37</v>
      </c>
      <c r="AL7" t="s">
        <v>40</v>
      </c>
      <c r="AM7" t="s">
        <v>35</v>
      </c>
      <c r="AN7" t="s">
        <v>37</v>
      </c>
    </row>
    <row r="8" spans="1:40" x14ac:dyDescent="0.2">
      <c r="A8" t="s">
        <v>0</v>
      </c>
      <c r="B8">
        <v>32.202836871147156</v>
      </c>
      <c r="C8">
        <v>34.153923392295837</v>
      </c>
      <c r="E8">
        <v>38.608232140541077</v>
      </c>
      <c r="G8">
        <v>43.847253918647766</v>
      </c>
      <c r="J8" t="str">
        <f>$A$8</f>
        <v>Australia</v>
      </c>
      <c r="K8" s="4">
        <f>$C$8/$B$8*1.0125-1</f>
        <v>7.3844753897536641E-2</v>
      </c>
      <c r="L8" s="4">
        <f>($E$8/$B$8*1.0125^3-1)/3</f>
        <v>8.1477055594813372E-2</v>
      </c>
      <c r="M8" s="4">
        <f>($G$8/$B$8*1.0125^5-1)/5</f>
        <v>8.9770001115161285E-2</v>
      </c>
      <c r="Q8" t="s">
        <v>0</v>
      </c>
      <c r="R8" s="2">
        <v>29.4</v>
      </c>
      <c r="S8" s="2">
        <v>31.076723337173462</v>
      </c>
      <c r="T8" s="2"/>
      <c r="U8" s="2">
        <v>34.961053729057312</v>
      </c>
      <c r="V8" s="2"/>
      <c r="W8" s="2">
        <v>39.501872658729553</v>
      </c>
      <c r="Y8" s="2" t="str">
        <f>$A$8</f>
        <v>Australia</v>
      </c>
      <c r="Z8" s="7">
        <f>$S$8/$R$8*1.0125-1</f>
        <v>7.0244298601636945E-2</v>
      </c>
      <c r="AA8" s="7">
        <f>($U$8/$R$8*1.0125^3-1)/3</f>
        <v>7.8101468493656664E-2</v>
      </c>
      <c r="AB8" s="7">
        <f>($W$8/$R$8*1.0125^5-1)/5</f>
        <v>8.5940392727487991E-2</v>
      </c>
      <c r="AC8" s="2"/>
      <c r="AD8" s="2"/>
      <c r="AE8" s="5" t="str">
        <f>$A$8</f>
        <v>Australia</v>
      </c>
      <c r="AF8" s="7">
        <f>(K8+Z8)/2</f>
        <v>7.2044526249586793E-2</v>
      </c>
      <c r="AG8" s="4">
        <f>(L8+AA8)/2</f>
        <v>7.9789262044235018E-2</v>
      </c>
      <c r="AH8" s="4">
        <f>(M8+AB8)/2</f>
        <v>8.7855196921324638E-2</v>
      </c>
      <c r="AK8" t="s">
        <v>23</v>
      </c>
      <c r="AL8">
        <v>0.13349221393352195</v>
      </c>
      <c r="AM8">
        <v>0.13657423462388082</v>
      </c>
      <c r="AN8">
        <v>0.13972725031478195</v>
      </c>
    </row>
    <row r="9" spans="1:40" x14ac:dyDescent="0.2">
      <c r="A9" t="s">
        <v>1</v>
      </c>
      <c r="B9">
        <v>78.378278017044067</v>
      </c>
      <c r="C9">
        <v>83.48504900932312</v>
      </c>
      <c r="E9">
        <v>94.137513637542725</v>
      </c>
      <c r="G9">
        <v>98.0599045753479</v>
      </c>
      <c r="J9" s="3" t="str">
        <f>$A$9</f>
        <v>Austria</v>
      </c>
      <c r="K9" s="4">
        <f>$C$9/$B$9*1.0125-1</f>
        <v>7.8469880437512796E-2</v>
      </c>
      <c r="L9" s="4">
        <f>($E$9/$B$9*1.0125^3-1)/3</f>
        <v>8.222390051978061E-2</v>
      </c>
      <c r="M9" s="4"/>
      <c r="Q9" t="s">
        <v>1</v>
      </c>
      <c r="R9" s="2"/>
      <c r="S9" s="2"/>
      <c r="T9" s="2"/>
      <c r="U9" s="2"/>
      <c r="V9" s="2"/>
      <c r="W9" s="2"/>
      <c r="Y9" s="5" t="str">
        <f>$A$9</f>
        <v>Austria</v>
      </c>
      <c r="Z9" s="7">
        <f>$C$9/$B$9*1.0125-1</f>
        <v>7.8469880437512796E-2</v>
      </c>
      <c r="AA9" s="7">
        <f>($E$9/$B$9*1.0125^3-1)/3</f>
        <v>8.222390051978061E-2</v>
      </c>
      <c r="AB9" s="7"/>
      <c r="AC9" s="2"/>
      <c r="AD9" s="2"/>
      <c r="AE9" s="5" t="str">
        <f>$A$9</f>
        <v>Austria</v>
      </c>
      <c r="AF9" s="7">
        <f t="shared" ref="AF9:AF39" si="0">(K9+Z9)/2</f>
        <v>7.8469880437512796E-2</v>
      </c>
      <c r="AG9" s="4">
        <f t="shared" ref="AG9:AG39" si="1">(L9+AA9)/2</f>
        <v>8.222390051978061E-2</v>
      </c>
      <c r="AH9" s="4"/>
      <c r="AK9" t="s">
        <v>13</v>
      </c>
      <c r="AL9">
        <v>0.11416882946809559</v>
      </c>
      <c r="AM9">
        <v>0.12019327913457167</v>
      </c>
    </row>
    <row r="10" spans="1:40" x14ac:dyDescent="0.2">
      <c r="A10" t="s">
        <v>2</v>
      </c>
      <c r="B10">
        <v>46.677637100219727</v>
      </c>
      <c r="C10">
        <v>47.415867447853088</v>
      </c>
      <c r="E10">
        <v>48.865339159965515</v>
      </c>
      <c r="G10">
        <v>50.279533863067627</v>
      </c>
      <c r="J10" s="3" t="str">
        <f>$A$10</f>
        <v>Belgium</v>
      </c>
      <c r="K10" s="4">
        <f>$C$10/$B$10*1.0125-1</f>
        <v>2.8513197612679786E-2</v>
      </c>
      <c r="L10" s="4">
        <f>($E$10/$B$10*1.0125^3-1)/3</f>
        <v>2.8872879300569403E-2</v>
      </c>
      <c r="M10" s="4">
        <f>($G$10/$B$10*1.0125^5-1)/5</f>
        <v>2.9238487635642584E-2</v>
      </c>
      <c r="Q10" t="s">
        <v>2</v>
      </c>
      <c r="R10" s="2"/>
      <c r="S10" s="2"/>
      <c r="T10" s="2"/>
      <c r="U10" s="2"/>
      <c r="V10" s="2"/>
      <c r="W10" s="2"/>
      <c r="Y10" s="5" t="str">
        <f>$A$10</f>
        <v>Belgium</v>
      </c>
      <c r="Z10" s="7">
        <f>$C$10/$B$10*1.0125-1</f>
        <v>2.8513197612679786E-2</v>
      </c>
      <c r="AA10" s="7">
        <f>($E$10/$B$10*1.0125^3-1)/3</f>
        <v>2.8872879300569403E-2</v>
      </c>
      <c r="AB10" s="7">
        <f>($G$10/$B$10*1.0125^5-1)/5</f>
        <v>2.9238487635642584E-2</v>
      </c>
      <c r="AC10" s="2"/>
      <c r="AD10" s="2"/>
      <c r="AE10" s="5" t="str">
        <f>$A$10</f>
        <v>Belgium</v>
      </c>
      <c r="AF10" s="7">
        <f t="shared" si="0"/>
        <v>2.8513197612679786E-2</v>
      </c>
      <c r="AG10" s="4">
        <f t="shared" si="1"/>
        <v>2.8872879300569403E-2</v>
      </c>
      <c r="AH10" s="4">
        <f t="shared" ref="AH10:AH20" si="2">(M10+AB10)/2</f>
        <v>2.9238487635642584E-2</v>
      </c>
      <c r="AK10" t="s">
        <v>16</v>
      </c>
      <c r="AL10">
        <v>0.11261592941691689</v>
      </c>
      <c r="AM10">
        <v>0.11768511081733497</v>
      </c>
      <c r="AN10">
        <v>0.12294066400434005</v>
      </c>
    </row>
    <row r="11" spans="1:40" x14ac:dyDescent="0.2">
      <c r="A11" t="s">
        <v>3</v>
      </c>
      <c r="B11">
        <v>41.045790910720825</v>
      </c>
      <c r="C11">
        <v>44.299012422561646</v>
      </c>
      <c r="E11">
        <v>50.76860785484314</v>
      </c>
      <c r="G11">
        <v>57.190597057342529</v>
      </c>
      <c r="J11" s="3" t="str">
        <f>$A$11</f>
        <v>Canada</v>
      </c>
      <c r="K11" s="4">
        <f>$C$11/$B$11*1.0125-1</f>
        <v>9.2749075670228942E-2</v>
      </c>
      <c r="L11" s="4">
        <f>($E$11/$B$11*1.0125^3-1)/3</f>
        <v>9.4614140472115763E-2</v>
      </c>
      <c r="M11" s="4">
        <f>($G$11/$B$11*1.0125^5-1)/5</f>
        <v>9.6524892485429392E-2</v>
      </c>
      <c r="Q11" t="s">
        <v>3</v>
      </c>
      <c r="R11" s="2"/>
      <c r="S11" s="2"/>
      <c r="T11" s="2"/>
      <c r="U11" s="2"/>
      <c r="V11" s="2"/>
      <c r="W11" s="2"/>
      <c r="Y11" s="5" t="str">
        <f>$A$11</f>
        <v>Canada</v>
      </c>
      <c r="Z11" s="7">
        <f>$C$11/$B$11*1.0125-1</f>
        <v>9.2749075670228942E-2</v>
      </c>
      <c r="AA11" s="7">
        <f>($E$11/$B$11*1.0125^3-1)/3</f>
        <v>9.4614140472115763E-2</v>
      </c>
      <c r="AB11" s="7">
        <f>($G$11/$B$11*1.0125^5-1)/5</f>
        <v>9.6524892485429392E-2</v>
      </c>
      <c r="AC11" s="2"/>
      <c r="AD11" s="2"/>
      <c r="AE11" s="5" t="str">
        <f>$A$11</f>
        <v>Canada</v>
      </c>
      <c r="AF11" s="7">
        <f t="shared" si="0"/>
        <v>9.2749075670228942E-2</v>
      </c>
      <c r="AG11" s="4">
        <f t="shared" si="1"/>
        <v>9.4614140472115763E-2</v>
      </c>
      <c r="AH11" s="4">
        <f t="shared" si="2"/>
        <v>9.6524892485429392E-2</v>
      </c>
      <c r="AK11" t="s">
        <v>7</v>
      </c>
      <c r="AL11">
        <v>0.11802362465854466</v>
      </c>
      <c r="AM11">
        <v>0.11579320044581835</v>
      </c>
      <c r="AN11">
        <v>0.11965635898283562</v>
      </c>
    </row>
    <row r="12" spans="1:40" x14ac:dyDescent="0.2">
      <c r="A12" t="s">
        <v>4</v>
      </c>
      <c r="B12">
        <v>33.515721559524536</v>
      </c>
      <c r="C12">
        <v>35.59088408946991</v>
      </c>
      <c r="E12">
        <v>40.27850329875946</v>
      </c>
      <c r="G12">
        <v>45.626074075698853</v>
      </c>
      <c r="J12" s="3" t="str">
        <f>$A$12</f>
        <v>Chile</v>
      </c>
      <c r="K12" s="4">
        <f>$C$12/$B$12*1.0125-1</f>
        <v>7.5190044068963013E-2</v>
      </c>
      <c r="L12" s="4">
        <f>($E$12/$B$12*1.0125^3-1)/3</f>
        <v>8.2470598318905131E-2</v>
      </c>
      <c r="M12" s="4">
        <f>($G$12/$B$12*1.0125^5-1)/5</f>
        <v>8.9714133575911154E-2</v>
      </c>
      <c r="Q12" t="s">
        <v>4</v>
      </c>
      <c r="R12" s="2">
        <v>30.3</v>
      </c>
      <c r="S12" s="2">
        <v>32.079222798347473</v>
      </c>
      <c r="T12" s="2"/>
      <c r="U12" s="2">
        <v>35.999754071235657</v>
      </c>
      <c r="V12" s="2"/>
      <c r="W12" s="2">
        <v>40.421894192695618</v>
      </c>
      <c r="Y12" s="5" t="str">
        <f>$A$12</f>
        <v>Chile</v>
      </c>
      <c r="Z12" s="7">
        <f>$S$12/$R$12*1.0125-1</f>
        <v>7.1954227172502216E-2</v>
      </c>
      <c r="AA12" s="7">
        <f>($U$12/$R$12*1.0125^3-1)/3</f>
        <v>7.7741364638586871E-2</v>
      </c>
      <c r="AB12" s="7">
        <f>($W$12/$R$12*1.0125^5-1)/5</f>
        <v>8.3909017994621499E-2</v>
      </c>
      <c r="AC12" s="2"/>
      <c r="AD12" s="2"/>
      <c r="AE12" s="5" t="str">
        <f>$A$12</f>
        <v>Chile</v>
      </c>
      <c r="AF12" s="7">
        <f t="shared" si="0"/>
        <v>7.3572135620732615E-2</v>
      </c>
      <c r="AG12" s="4">
        <f t="shared" si="1"/>
        <v>8.0105981478746008E-2</v>
      </c>
      <c r="AH12" s="4">
        <f t="shared" si="2"/>
        <v>8.6811575785266326E-2</v>
      </c>
      <c r="AK12" t="s">
        <v>17</v>
      </c>
      <c r="AL12">
        <v>0.10952009532589368</v>
      </c>
      <c r="AM12">
        <v>0.11543910607554524</v>
      </c>
      <c r="AN12">
        <v>0.12158929678455381</v>
      </c>
    </row>
    <row r="13" spans="1:40" x14ac:dyDescent="0.2">
      <c r="A13" t="s">
        <v>5</v>
      </c>
      <c r="B13">
        <v>45.842638611793518</v>
      </c>
      <c r="C13">
        <v>49.070650339126587</v>
      </c>
      <c r="E13">
        <v>55.840474367141724</v>
      </c>
      <c r="G13">
        <v>64.159083366394043</v>
      </c>
      <c r="J13" s="3" t="str">
        <f>$A$13</f>
        <v>Czech Republic</v>
      </c>
      <c r="K13" s="4">
        <f>$C$13/$B$13*1.00625-1</f>
        <v>7.7105144882373189E-2</v>
      </c>
      <c r="L13" s="4">
        <f>($E$13/$B$13*1.00625^3-1)/3</f>
        <v>8.0357518843510611E-2</v>
      </c>
      <c r="M13" s="4">
        <f>($G$13/$B$13*1.00625^5-1)/5</f>
        <v>8.876729610847453E-2</v>
      </c>
      <c r="Q13" t="s">
        <v>5</v>
      </c>
      <c r="R13" s="2"/>
      <c r="S13" s="2"/>
      <c r="T13" s="2"/>
      <c r="U13" s="2"/>
      <c r="V13" s="2"/>
      <c r="W13" s="2"/>
      <c r="Y13" s="5" t="str">
        <f>$A$13</f>
        <v>Czech Republic</v>
      </c>
      <c r="Z13" s="7">
        <f>$C$13/$B$13*1.00625-1</f>
        <v>7.7105144882373189E-2</v>
      </c>
      <c r="AA13" s="7">
        <f>($E$13/$B$13*1.00625^3-1)/3</f>
        <v>8.0357518843510611E-2</v>
      </c>
      <c r="AB13" s="7">
        <f>($G$13/$B$13*1.00625^5-1)/5</f>
        <v>8.876729610847453E-2</v>
      </c>
      <c r="AC13" s="2"/>
      <c r="AD13" s="2"/>
      <c r="AE13" s="5" t="str">
        <f>$A$13</f>
        <v>Czech Republic</v>
      </c>
      <c r="AF13" s="7">
        <f t="shared" si="0"/>
        <v>7.7105144882373189E-2</v>
      </c>
      <c r="AG13" s="4">
        <f t="shared" si="1"/>
        <v>8.0357518843510611E-2</v>
      </c>
      <c r="AH13" s="4">
        <f t="shared" si="2"/>
        <v>8.876729610847453E-2</v>
      </c>
      <c r="AK13" t="s">
        <v>12</v>
      </c>
      <c r="AL13">
        <v>9.7099987932075971E-2</v>
      </c>
      <c r="AM13">
        <v>0.1021530565687101</v>
      </c>
      <c r="AN13">
        <v>0.10740151825345903</v>
      </c>
    </row>
    <row r="14" spans="1:40" x14ac:dyDescent="0.2">
      <c r="A14" t="s">
        <v>6</v>
      </c>
      <c r="B14">
        <v>86.422711610794067</v>
      </c>
      <c r="C14">
        <v>92.012029886245728</v>
      </c>
      <c r="E14">
        <v>105.22880554199219</v>
      </c>
      <c r="G14">
        <v>121.82475328445435</v>
      </c>
      <c r="J14" s="3" t="str">
        <f>$A$14</f>
        <v>Denmark</v>
      </c>
      <c r="K14" s="4">
        <f>$C$14/$B$14*1.0095-1</f>
        <v>7.4788587848054977E-2</v>
      </c>
      <c r="L14" s="4">
        <f>($E$14/$B$14*1.0095^3-1)/3</f>
        <v>8.421280086312237E-2</v>
      </c>
      <c r="M14" s="4">
        <f>($G$14/$B$14*1.0095^5-1)/5</f>
        <v>9.557606557466318E-2</v>
      </c>
      <c r="Q14" t="s">
        <v>6</v>
      </c>
      <c r="R14" s="2"/>
      <c r="S14" s="2"/>
      <c r="T14" s="2"/>
      <c r="U14" s="2"/>
      <c r="V14" s="2"/>
      <c r="W14" s="2"/>
      <c r="Y14" s="5" t="str">
        <f>$A$14</f>
        <v>Denmark</v>
      </c>
      <c r="Z14" s="7">
        <f>$C$14/$B$14*1.0095-1</f>
        <v>7.4788587848054977E-2</v>
      </c>
      <c r="AA14" s="7">
        <f>($E$14/$B$14*1.0095^3-1)/3</f>
        <v>8.421280086312237E-2</v>
      </c>
      <c r="AB14" s="7">
        <f>($G$14/$B$14*1.0095^5-1)/5</f>
        <v>9.557606557466318E-2</v>
      </c>
      <c r="AC14" s="2"/>
      <c r="AD14" s="2"/>
      <c r="AE14" s="5" t="str">
        <f>$A$14</f>
        <v>Denmark</v>
      </c>
      <c r="AF14" s="7">
        <f t="shared" si="0"/>
        <v>7.4788587848054977E-2</v>
      </c>
      <c r="AG14" s="4">
        <f t="shared" si="1"/>
        <v>8.421280086312237E-2</v>
      </c>
      <c r="AH14" s="4">
        <f t="shared" si="2"/>
        <v>9.557606557466318E-2</v>
      </c>
      <c r="AK14" t="s">
        <v>3</v>
      </c>
      <c r="AL14">
        <v>9.2749062869807997E-2</v>
      </c>
      <c r="AM14">
        <v>9.461414076486345E-2</v>
      </c>
      <c r="AN14">
        <v>9.6524891543142033E-2</v>
      </c>
    </row>
    <row r="15" spans="1:40" x14ac:dyDescent="0.2">
      <c r="A15" t="s">
        <v>7</v>
      </c>
      <c r="B15">
        <v>49.695223569869995</v>
      </c>
      <c r="C15">
        <v>54.376685619354248</v>
      </c>
      <c r="E15">
        <v>64.208722114562988</v>
      </c>
      <c r="G15">
        <v>74.638170003890991</v>
      </c>
      <c r="J15" s="3" t="str">
        <f>$A$15</f>
        <v>Estonia</v>
      </c>
      <c r="K15" s="4">
        <f>$C$15/$B$15*1.01-1</f>
        <v>0.10514549548874208</v>
      </c>
      <c r="L15" s="4">
        <f>($E$15/$B$15*1.01^3-1)/3</f>
        <v>0.11040019443280687</v>
      </c>
      <c r="M15" s="4">
        <f>($G$15/$B$15*1.01^5-1)/5</f>
        <v>0.11570626374130226</v>
      </c>
      <c r="Q15" t="s">
        <v>7</v>
      </c>
      <c r="R15" s="2"/>
      <c r="S15" s="2"/>
      <c r="T15" s="2"/>
      <c r="U15" s="2"/>
      <c r="V15" s="2"/>
      <c r="W15" s="2"/>
      <c r="Y15" s="5" t="str">
        <f>$A$15</f>
        <v>Estonia</v>
      </c>
      <c r="Z15" s="7">
        <f>$C$15/$B$15*1.01-1</f>
        <v>0.10514549548874208</v>
      </c>
      <c r="AA15" s="7">
        <f>($E$15/$B$15*1.01^3-1)/3</f>
        <v>0.11040019443280687</v>
      </c>
      <c r="AB15" s="7">
        <f>($G$15/$B$15*1.01^5-1)/5</f>
        <v>0.11570626374130226</v>
      </c>
      <c r="AC15" s="2"/>
      <c r="AD15" s="2"/>
      <c r="AE15" s="5" t="str">
        <f>$A$15</f>
        <v>Estonia</v>
      </c>
      <c r="AF15" s="7">
        <f t="shared" si="0"/>
        <v>0.10514549548874208</v>
      </c>
      <c r="AG15" s="4">
        <f t="shared" si="1"/>
        <v>0.11040019443280687</v>
      </c>
      <c r="AH15" s="4">
        <f t="shared" si="2"/>
        <v>0.11570626374130226</v>
      </c>
      <c r="AK15" t="s">
        <v>24</v>
      </c>
      <c r="AL15">
        <v>8.3922020077938003E-2</v>
      </c>
      <c r="AM15">
        <v>8.7630993869966353E-2</v>
      </c>
      <c r="AN15">
        <v>9.3140152496370116E-2</v>
      </c>
    </row>
    <row r="16" spans="1:40" x14ac:dyDescent="0.2">
      <c r="A16" t="s">
        <v>8</v>
      </c>
      <c r="B16">
        <v>56.560122966766357</v>
      </c>
      <c r="C16">
        <v>60.487455129623413</v>
      </c>
      <c r="E16">
        <v>67.319118976593018</v>
      </c>
      <c r="G16">
        <v>72.898173332214355</v>
      </c>
      <c r="J16" s="3" t="str">
        <f>$A$16</f>
        <v>Finland</v>
      </c>
      <c r="K16" s="4">
        <f>$C$16/$B$16*1.0025-1</f>
        <v>7.2110005897221718E-2</v>
      </c>
      <c r="L16" s="4">
        <f>($E$16/$B$16*1.0025^3-1)/3</f>
        <v>6.6390430198276659E-2</v>
      </c>
      <c r="M16" s="4">
        <f>($G$16/$B$16*1.0025^5-1)/5</f>
        <v>6.1010634940297369E-2</v>
      </c>
      <c r="Q16" t="s">
        <v>8</v>
      </c>
      <c r="R16" s="2"/>
      <c r="S16" s="2"/>
      <c r="T16" s="2"/>
      <c r="U16" s="2"/>
      <c r="V16" s="2"/>
      <c r="W16" s="2"/>
      <c r="Y16" s="5" t="str">
        <f>$A$16</f>
        <v>Finland</v>
      </c>
      <c r="Z16" s="7">
        <f>$C$16/$B$16*1.0025-1</f>
        <v>7.2110005897221718E-2</v>
      </c>
      <c r="AA16" s="7">
        <f>($E$16/$B$16*1.0025^3-1)/3</f>
        <v>6.6390430198276659E-2</v>
      </c>
      <c r="AB16" s="7">
        <f>($G$16/$B$16*1.0025^5-1)/5</f>
        <v>6.1010634940297369E-2</v>
      </c>
      <c r="AC16" s="2"/>
      <c r="AD16" s="2"/>
      <c r="AE16" s="5" t="str">
        <f>$A$16</f>
        <v>Finland</v>
      </c>
      <c r="AF16" s="7">
        <f t="shared" si="0"/>
        <v>7.2110005897221718E-2</v>
      </c>
      <c r="AG16" s="4">
        <f t="shared" si="1"/>
        <v>6.6390430198276659E-2</v>
      </c>
      <c r="AH16" s="4">
        <f t="shared" si="2"/>
        <v>6.1010634940297369E-2</v>
      </c>
      <c r="AK16" t="s">
        <v>6</v>
      </c>
      <c r="AL16">
        <v>7.4788587848054977E-2</v>
      </c>
      <c r="AM16">
        <v>8.421280086312237E-2</v>
      </c>
      <c r="AN16">
        <v>9.557606557466318E-2</v>
      </c>
    </row>
    <row r="17" spans="1:40" x14ac:dyDescent="0.2">
      <c r="A17" t="s">
        <v>9</v>
      </c>
      <c r="B17">
        <v>60.535192489624023</v>
      </c>
      <c r="C17">
        <v>63.020484746984266</v>
      </c>
      <c r="E17">
        <v>68.011804280573685</v>
      </c>
      <c r="G17">
        <v>72.827911528389038</v>
      </c>
      <c r="J17" s="3" t="str">
        <f>$A$17</f>
        <v>France</v>
      </c>
      <c r="K17" s="4">
        <f>$C$17/$B$17*1.0125-1</f>
        <v>5.4068520840312218E-2</v>
      </c>
      <c r="L17" s="4">
        <f>($E$17/$B$17*1.0125^3-1)/3</f>
        <v>5.5389641444283745E-2</v>
      </c>
      <c r="M17" s="4">
        <f>($G$17/$B$17*1.0125^5-1)/5</f>
        <v>5.6032492030012634E-2</v>
      </c>
      <c r="Q17" t="s">
        <v>9</v>
      </c>
      <c r="R17" s="2"/>
      <c r="S17" s="2"/>
      <c r="T17" s="2"/>
      <c r="U17" s="2"/>
      <c r="V17" s="2"/>
      <c r="W17" s="2"/>
      <c r="Y17" s="5" t="str">
        <f>$A$17</f>
        <v>France</v>
      </c>
      <c r="Z17" s="7">
        <f>$C$17/$B$17*1.0125-1</f>
        <v>5.4068520840312218E-2</v>
      </c>
      <c r="AA17" s="7">
        <f>($E$17/$B$17*1.0125^3-1)/3</f>
        <v>5.5389641444283745E-2</v>
      </c>
      <c r="AB17" s="7">
        <f>($G$17/$B$17*1.0125^5-1)/5</f>
        <v>5.6032492030012634E-2</v>
      </c>
      <c r="AC17" s="2"/>
      <c r="AD17" s="2"/>
      <c r="AE17" s="5" t="str">
        <f>$A$17</f>
        <v>France</v>
      </c>
      <c r="AF17" s="7">
        <f t="shared" si="0"/>
        <v>5.4068520840312218E-2</v>
      </c>
      <c r="AG17" s="4">
        <f t="shared" si="1"/>
        <v>5.5389641444283745E-2</v>
      </c>
      <c r="AH17" s="4">
        <f t="shared" si="2"/>
        <v>5.6032492030012634E-2</v>
      </c>
      <c r="AK17" t="s">
        <v>1</v>
      </c>
      <c r="AL17">
        <v>7.8469880437512796E-2</v>
      </c>
      <c r="AM17">
        <v>8.222390051978061E-2</v>
      </c>
    </row>
    <row r="18" spans="1:40" x14ac:dyDescent="0.2">
      <c r="A18" t="s">
        <v>10</v>
      </c>
      <c r="B18">
        <v>38.197413086891174</v>
      </c>
      <c r="C18">
        <v>39.046245813369751</v>
      </c>
      <c r="E18">
        <v>43.188542127609253</v>
      </c>
      <c r="G18">
        <v>50.081050395965576</v>
      </c>
      <c r="J18" s="3" t="str">
        <f>$A$18</f>
        <v>Germany</v>
      </c>
      <c r="K18" s="4">
        <f>$C$18/$B$18-1</f>
        <v>2.2222256898593029E-2</v>
      </c>
      <c r="L18" s="4">
        <f>($E$18/$B$18-1)/3</f>
        <v>4.3555559023192636E-2</v>
      </c>
      <c r="M18" s="4">
        <f>($G$18/$B$18-1)/5</f>
        <v>6.2222210085492426E-2</v>
      </c>
      <c r="Q18" t="s">
        <v>10</v>
      </c>
      <c r="R18" s="2"/>
      <c r="S18" s="2"/>
      <c r="T18" s="2"/>
      <c r="U18" s="2"/>
      <c r="V18" s="2"/>
      <c r="W18" s="2"/>
      <c r="Y18" s="5" t="str">
        <f>$A$18</f>
        <v>Germany</v>
      </c>
      <c r="Z18" s="7">
        <f>$C$18/$B$18-1</f>
        <v>2.2222256898593029E-2</v>
      </c>
      <c r="AA18" s="7">
        <f>($E$18/$B$18-1)/3</f>
        <v>4.3555559023192636E-2</v>
      </c>
      <c r="AB18" s="7">
        <f>($G$18/$B$18-1)/5</f>
        <v>6.2222210085492426E-2</v>
      </c>
      <c r="AC18" s="2"/>
      <c r="AD18" s="2"/>
      <c r="AE18" s="5" t="str">
        <f>$A$18</f>
        <v>Germany</v>
      </c>
      <c r="AF18" s="7">
        <f t="shared" si="0"/>
        <v>2.2222256898593029E-2</v>
      </c>
      <c r="AG18" s="4">
        <f t="shared" si="1"/>
        <v>4.3555559023192636E-2</v>
      </c>
      <c r="AH18" s="4">
        <f t="shared" si="2"/>
        <v>6.2222210085492426E-2</v>
      </c>
      <c r="AK18" t="s">
        <v>5</v>
      </c>
      <c r="AL18">
        <v>7.7105144882373189E-2</v>
      </c>
      <c r="AM18">
        <v>8.0357518843510611E-2</v>
      </c>
      <c r="AN18">
        <v>8.876729610847453E-2</v>
      </c>
    </row>
    <row r="19" spans="1:40" x14ac:dyDescent="0.2">
      <c r="A19" t="s">
        <v>11</v>
      </c>
      <c r="B19">
        <v>53.737986087799072</v>
      </c>
      <c r="C19">
        <v>55.284076929092407</v>
      </c>
      <c r="E19">
        <v>58.382463455200195</v>
      </c>
      <c r="G19">
        <v>61.488944292068481</v>
      </c>
      <c r="J19" s="3" t="str">
        <f>$A$19</f>
        <v>Greece</v>
      </c>
      <c r="K19" s="4">
        <f>$C$19/$B$19*1.00625-1</f>
        <v>3.5200729685135101E-2</v>
      </c>
      <c r="L19" s="4">
        <f>($E$19/$B$19*1.00625^3-1)/3</f>
        <v>3.5642103001189161E-2</v>
      </c>
      <c r="M19" s="4">
        <f>($G$19/$B$19*1.00625^5-1)/5</f>
        <v>3.6088652096565844E-2</v>
      </c>
      <c r="Q19" t="s">
        <v>11</v>
      </c>
      <c r="R19" s="2"/>
      <c r="S19" s="2"/>
      <c r="T19" s="2"/>
      <c r="U19" s="2"/>
      <c r="V19" s="2"/>
      <c r="W19" s="2"/>
      <c r="Y19" s="5" t="str">
        <f>$A$19</f>
        <v>Greece</v>
      </c>
      <c r="Z19" s="7">
        <f>$C$19/$B$19*1.00625-1</f>
        <v>3.5200729685135101E-2</v>
      </c>
      <c r="AA19" s="7">
        <f>($E$19/$B$19*1.00625^3-1)/3</f>
        <v>3.5642103001189161E-2</v>
      </c>
      <c r="AB19" s="7">
        <f>($G$19/$B$19*1.00625^5-1)/5</f>
        <v>3.6088652096565844E-2</v>
      </c>
      <c r="AC19" s="2"/>
      <c r="AD19" s="2"/>
      <c r="AE19" s="5" t="str">
        <f>$A$19</f>
        <v>Greece</v>
      </c>
      <c r="AF19" s="7">
        <f t="shared" si="0"/>
        <v>3.5200729685135101E-2</v>
      </c>
      <c r="AG19" s="4">
        <f t="shared" si="1"/>
        <v>3.5642103001189161E-2</v>
      </c>
      <c r="AH19" s="4">
        <f t="shared" si="2"/>
        <v>3.6088652096565844E-2</v>
      </c>
      <c r="AK19" t="s">
        <v>20</v>
      </c>
      <c r="AL19">
        <v>7.4431964251127081E-2</v>
      </c>
      <c r="AM19">
        <v>8.0279116154114052E-2</v>
      </c>
      <c r="AN19">
        <v>8.682985746400973E-2</v>
      </c>
    </row>
    <row r="20" spans="1:40" x14ac:dyDescent="0.2">
      <c r="A20" t="s">
        <v>12</v>
      </c>
      <c r="B20">
        <v>58.676469326019287</v>
      </c>
      <c r="C20">
        <v>63.579213619232178</v>
      </c>
      <c r="E20">
        <v>73.854118585586548</v>
      </c>
      <c r="G20">
        <v>84.754902124404907</v>
      </c>
      <c r="J20" s="3" t="str">
        <f>$A$20</f>
        <v>Hungary</v>
      </c>
      <c r="K20" s="4">
        <f>$C$20/$B$20*1.0125-1</f>
        <v>9.7099987932075971E-2</v>
      </c>
      <c r="L20" s="4">
        <f>($E$20/$B$20*1.0125^3-1)/3</f>
        <v>0.1021530565687101</v>
      </c>
      <c r="M20" s="4">
        <f>($G$20/$B$20*1.0125^5-1)/5</f>
        <v>0.10740151825345903</v>
      </c>
      <c r="Q20" t="s">
        <v>12</v>
      </c>
      <c r="R20" s="2"/>
      <c r="S20" s="2"/>
      <c r="T20" s="2"/>
      <c r="U20" s="2"/>
      <c r="V20" s="2"/>
      <c r="W20" s="2"/>
      <c r="Y20" s="5" t="str">
        <f>$A$20</f>
        <v>Hungary</v>
      </c>
      <c r="Z20" s="7">
        <f>$C$20/$B$20*1.0125-1</f>
        <v>9.7099987932075971E-2</v>
      </c>
      <c r="AA20" s="7">
        <f>($E$20/$B$20*1.0125^3-1)/3</f>
        <v>0.1021530565687101</v>
      </c>
      <c r="AB20" s="7">
        <f>($G$20/$B$20*1.0125^5-1)/5</f>
        <v>0.10740151825345903</v>
      </c>
      <c r="AC20" s="2"/>
      <c r="AD20" s="2"/>
      <c r="AE20" s="5" t="str">
        <f>$A$20</f>
        <v>Hungary</v>
      </c>
      <c r="AF20" s="7">
        <f t="shared" si="0"/>
        <v>9.7099987932075971E-2</v>
      </c>
      <c r="AG20" s="4">
        <f t="shared" si="1"/>
        <v>0.1021530565687101</v>
      </c>
      <c r="AH20" s="4">
        <f t="shared" si="2"/>
        <v>0.10740151825345903</v>
      </c>
      <c r="AK20" t="s">
        <v>31</v>
      </c>
      <c r="AL20">
        <v>7.9999999999999849E-2</v>
      </c>
      <c r="AM20">
        <v>7.9999999999999918E-2</v>
      </c>
    </row>
    <row r="21" spans="1:40" x14ac:dyDescent="0.2">
      <c r="A21" t="s">
        <v>13</v>
      </c>
      <c r="B21">
        <v>68.954914808273315</v>
      </c>
      <c r="C21">
        <v>75.87893009185791</v>
      </c>
      <c r="E21">
        <v>90.38662314414978</v>
      </c>
      <c r="G21">
        <v>94.126397371292114</v>
      </c>
      <c r="J21" s="3" t="str">
        <f>$A$21</f>
        <v>Iceland</v>
      </c>
      <c r="K21" s="4">
        <f>$C$21/$B$21*1.0125-1</f>
        <v>0.11416882946809559</v>
      </c>
      <c r="L21" s="4">
        <f>($E$21/$B$21*1.0125^3-1)/3</f>
        <v>0.12019327913457167</v>
      </c>
      <c r="M21" s="4"/>
      <c r="Q21" t="s">
        <v>13</v>
      </c>
      <c r="R21" s="2"/>
      <c r="S21" s="2"/>
      <c r="T21" s="2"/>
      <c r="U21" s="2"/>
      <c r="V21" s="2"/>
      <c r="W21" s="2"/>
      <c r="Y21" s="5" t="str">
        <f>$A$21</f>
        <v>Iceland</v>
      </c>
      <c r="Z21" s="7">
        <f>$C$21/$B$21*1.0125-1</f>
        <v>0.11416882946809559</v>
      </c>
      <c r="AA21" s="7">
        <f>($E$21/$B$21*1.0125^3-1)/3</f>
        <v>0.12019327913457167</v>
      </c>
      <c r="AB21" s="7"/>
      <c r="AC21" s="2"/>
      <c r="AD21" s="2"/>
      <c r="AE21" s="5" t="str">
        <f>$A$21</f>
        <v>Iceland</v>
      </c>
      <c r="AF21" s="7">
        <f t="shared" si="0"/>
        <v>0.11416882946809559</v>
      </c>
      <c r="AG21" s="4">
        <f t="shared" si="1"/>
        <v>0.12019327913457167</v>
      </c>
      <c r="AH21" s="4"/>
      <c r="AK21" t="s">
        <v>4</v>
      </c>
      <c r="AL21">
        <v>7.3213944285889787E-2</v>
      </c>
      <c r="AM21">
        <v>7.996862170063776E-2</v>
      </c>
      <c r="AN21">
        <v>8.6716708161676065E-2</v>
      </c>
    </row>
    <row r="22" spans="1:40" x14ac:dyDescent="0.2">
      <c r="A22" t="s">
        <v>14</v>
      </c>
      <c r="B22">
        <v>67.835509777069092</v>
      </c>
      <c r="C22">
        <v>71.832269430160522</v>
      </c>
      <c r="E22">
        <v>80.448967218399048</v>
      </c>
      <c r="G22">
        <v>88.266563415527344</v>
      </c>
      <c r="J22" s="3" t="str">
        <f>$A$22</f>
        <v>Israel</v>
      </c>
      <c r="K22" s="4">
        <f>$C$22/$B$22*1.0125-1</f>
        <v>7.2154879311056908E-2</v>
      </c>
      <c r="L22" s="4">
        <f>($E$22/$B$22*1.0125^3-1)/3</f>
        <v>7.6990951316321984E-2</v>
      </c>
      <c r="M22" s="4">
        <f>($G$22/$B$22*1.0125^5-1)/5</f>
        <v>7.6913596436373993E-2</v>
      </c>
      <c r="Q22" t="s">
        <v>14</v>
      </c>
      <c r="R22" s="2">
        <v>60</v>
      </c>
      <c r="S22" s="2">
        <v>63.408219814300537</v>
      </c>
      <c r="T22" s="2"/>
      <c r="U22" s="2">
        <v>70.740926265716553</v>
      </c>
      <c r="V22" s="2"/>
      <c r="W22" s="2">
        <v>77.055853605270386</v>
      </c>
      <c r="Y22" s="5" t="str">
        <f>$A$22</f>
        <v>Israel</v>
      </c>
      <c r="Z22" s="7">
        <f>$S$22/$R$22*1.0125-1</f>
        <v>7.0013709366321342E-2</v>
      </c>
      <c r="AA22" s="7">
        <f>($U$22/$R$22*1.0125^3-1)/3</f>
        <v>7.4594494309664361E-2</v>
      </c>
      <c r="AB22" s="7">
        <f>($W$22/$R$22*1.0125^5-1)/5</f>
        <v>7.3312528845821442E-2</v>
      </c>
      <c r="AC22" s="2"/>
      <c r="AD22" s="2"/>
      <c r="AE22" s="5" t="str">
        <f>$A$22</f>
        <v>Israel</v>
      </c>
      <c r="AF22" s="7">
        <f t="shared" si="0"/>
        <v>7.1084294338689125E-2</v>
      </c>
      <c r="AG22" s="4">
        <f t="shared" si="1"/>
        <v>7.579272281299318E-2</v>
      </c>
      <c r="AH22" s="4">
        <f t="shared" ref="AH22:AH38" si="3">(M22+AB22)/2</f>
        <v>7.5113062641097711E-2</v>
      </c>
      <c r="AK22" t="s">
        <v>0</v>
      </c>
      <c r="AL22">
        <v>7.2044526249586793E-2</v>
      </c>
      <c r="AM22">
        <v>7.9789262044235018E-2</v>
      </c>
      <c r="AN22">
        <v>8.7855196921324638E-2</v>
      </c>
    </row>
    <row r="23" spans="1:40" x14ac:dyDescent="0.2">
      <c r="A23" t="s">
        <v>15</v>
      </c>
      <c r="B23">
        <v>83.103519678115845</v>
      </c>
      <c r="C23">
        <v>87.739104032516479</v>
      </c>
      <c r="E23">
        <v>98.146229982376099</v>
      </c>
      <c r="G23">
        <v>110.06617546081543</v>
      </c>
      <c r="J23" s="3" t="str">
        <f>$A$23</f>
        <v>Italy</v>
      </c>
      <c r="K23" s="4">
        <f>$C$23/$B$23*1.0125-1</f>
        <v>6.897810317794062E-2</v>
      </c>
      <c r="L23" s="4">
        <f>($E$23/$B$23*1.0125^3-1)/3</f>
        <v>7.5285185426795964E-2</v>
      </c>
      <c r="M23" s="4">
        <f>($G$23/$B$23*1.0125^5-1)/5</f>
        <v>8.1864001619433496E-2</v>
      </c>
      <c r="Q23" t="s">
        <v>15</v>
      </c>
      <c r="R23" s="2"/>
      <c r="S23" s="2"/>
      <c r="T23" s="2"/>
      <c r="U23" s="2"/>
      <c r="V23" s="2"/>
      <c r="W23" s="2"/>
      <c r="Y23" s="5" t="str">
        <f>$A$23</f>
        <v>Italy</v>
      </c>
      <c r="Z23" s="7">
        <f>$C$23/$B$23*1.0125-1</f>
        <v>6.897810317794062E-2</v>
      </c>
      <c r="AA23" s="7">
        <f>($E$23/$B$23*1.0125^3-1)/3</f>
        <v>7.5285185426795964E-2</v>
      </c>
      <c r="AB23" s="7">
        <f>($G$23/$B$23*1.0125^5-1)/5</f>
        <v>8.1864001619433496E-2</v>
      </c>
      <c r="AC23" s="2"/>
      <c r="AD23" s="2"/>
      <c r="AE23" s="5" t="str">
        <f>$A$23</f>
        <v>Italy</v>
      </c>
      <c r="AF23" s="7">
        <f t="shared" si="0"/>
        <v>6.897810317794062E-2</v>
      </c>
      <c r="AG23" s="4">
        <f t="shared" si="1"/>
        <v>7.5285185426795964E-2</v>
      </c>
      <c r="AH23" s="4">
        <f t="shared" si="3"/>
        <v>8.1864001619433496E-2</v>
      </c>
      <c r="AK23" t="s">
        <v>18</v>
      </c>
      <c r="AL23">
        <v>7.1550818307118735E-2</v>
      </c>
      <c r="AM23">
        <v>7.8480350349942204E-2</v>
      </c>
      <c r="AN23">
        <v>8.5269847759357018E-2</v>
      </c>
    </row>
    <row r="24" spans="1:40" x14ac:dyDescent="0.2">
      <c r="A24" t="s">
        <v>16</v>
      </c>
      <c r="B24">
        <v>34.583708643913269</v>
      </c>
      <c r="C24">
        <v>38.003343343734741</v>
      </c>
      <c r="E24">
        <v>45.081880688667297</v>
      </c>
      <c r="G24">
        <v>52.479434013366699</v>
      </c>
      <c r="J24" s="3" t="str">
        <f>$A$24</f>
        <v>Japan</v>
      </c>
      <c r="K24" s="4">
        <f>$C$24/$B$24*1.0125-1</f>
        <v>0.11261592941691689</v>
      </c>
      <c r="L24" s="4">
        <f>($E$24/$B$24*1.0125^3-1)/3</f>
        <v>0.11768511081733497</v>
      </c>
      <c r="M24" s="4">
        <f>($G$24/$B$24*1.0125^5-1)/5</f>
        <v>0.12294066400434005</v>
      </c>
      <c r="Q24" t="s">
        <v>16</v>
      </c>
      <c r="R24" s="2"/>
      <c r="S24" s="2"/>
      <c r="T24" s="2"/>
      <c r="U24" s="2"/>
      <c r="V24" s="2"/>
      <c r="W24" s="2"/>
      <c r="Y24" s="5" t="str">
        <f>$A$24</f>
        <v>Japan</v>
      </c>
      <c r="Z24" s="7">
        <f>$C$24/$B$24*1.0125-1</f>
        <v>0.11261592941691689</v>
      </c>
      <c r="AA24" s="7">
        <f>($E$24/$B$24*1.0125^3-1)/3</f>
        <v>0.11768511081733497</v>
      </c>
      <c r="AB24" s="7">
        <f>($G$24/$B$24*1.0125^5-1)/5</f>
        <v>0.12294066400434005</v>
      </c>
      <c r="AC24" s="2"/>
      <c r="AD24" s="2"/>
      <c r="AE24" s="5" t="str">
        <f>$A$24</f>
        <v>Japan</v>
      </c>
      <c r="AF24" s="7">
        <f t="shared" si="0"/>
        <v>0.11261592941691689</v>
      </c>
      <c r="AG24" s="4">
        <f t="shared" si="1"/>
        <v>0.11768511081733497</v>
      </c>
      <c r="AH24" s="4">
        <f t="shared" si="3"/>
        <v>0.12294066400434005</v>
      </c>
      <c r="AK24" t="s">
        <v>27</v>
      </c>
      <c r="AL24">
        <v>7.0815784186680331E-2</v>
      </c>
      <c r="AM24">
        <v>7.6960787613740589E-2</v>
      </c>
      <c r="AN24">
        <v>8.3741152203965719E-2</v>
      </c>
    </row>
    <row r="25" spans="1:40" x14ac:dyDescent="0.2">
      <c r="A25" t="s">
        <v>17</v>
      </c>
      <c r="B25">
        <v>39.268353581428528</v>
      </c>
      <c r="C25">
        <v>43.031138181686401</v>
      </c>
      <c r="E25">
        <v>50.933676958084106</v>
      </c>
      <c r="G25">
        <v>59.338849782943726</v>
      </c>
      <c r="J25" s="3" t="str">
        <f>$A$25</f>
        <v>Korea</v>
      </c>
      <c r="K25" s="4">
        <f>$C$25/$B$25*1.0125-1</f>
        <v>0.10952009532589368</v>
      </c>
      <c r="L25" s="4">
        <f>($E$25/$B$25*1.0125^3-1)/3</f>
        <v>0.11543910607554524</v>
      </c>
      <c r="M25" s="4">
        <f>($G$25/$B$25*1.0125^5-1)/5</f>
        <v>0.12158929678455381</v>
      </c>
      <c r="Q25" t="s">
        <v>17</v>
      </c>
      <c r="R25" s="2"/>
      <c r="S25" s="2"/>
      <c r="T25" s="2"/>
      <c r="U25" s="2"/>
      <c r="V25" s="2"/>
      <c r="W25" s="2"/>
      <c r="Y25" s="5" t="str">
        <f>$A$25</f>
        <v>Korea</v>
      </c>
      <c r="Z25" s="7">
        <f>$C$25/$B$25*1.0125-1</f>
        <v>0.10952009532589368</v>
      </c>
      <c r="AA25" s="7">
        <f>($E$25/$B$25*1.0125^3-1)/3</f>
        <v>0.11543910607554524</v>
      </c>
      <c r="AB25" s="7">
        <f>($G$25/$B$25*1.0125^5-1)/5</f>
        <v>0.12158929678455381</v>
      </c>
      <c r="AC25" s="2"/>
      <c r="AD25" s="2"/>
      <c r="AE25" s="5" t="str">
        <f>$A$25</f>
        <v>Korea</v>
      </c>
      <c r="AF25" s="7">
        <f t="shared" si="0"/>
        <v>0.10952009532589368</v>
      </c>
      <c r="AG25" s="4">
        <f t="shared" si="1"/>
        <v>0.11543910607554524</v>
      </c>
      <c r="AH25" s="4">
        <f t="shared" si="3"/>
        <v>0.12158929678455381</v>
      </c>
      <c r="AK25" t="s">
        <v>14</v>
      </c>
      <c r="AL25">
        <v>7.0701720679872126E-2</v>
      </c>
      <c r="AM25">
        <v>7.5646871932589829E-2</v>
      </c>
      <c r="AN25">
        <v>7.5015342235045163E-2</v>
      </c>
    </row>
    <row r="26" spans="1:40" x14ac:dyDescent="0.2">
      <c r="A26" t="s">
        <v>18</v>
      </c>
      <c r="B26">
        <v>47.503048181533813</v>
      </c>
      <c r="C26">
        <v>49.352258443832397</v>
      </c>
      <c r="E26">
        <v>53.422588109970093</v>
      </c>
      <c r="G26">
        <v>57.954615354537964</v>
      </c>
      <c r="J26" s="3" t="str">
        <f>$A$26</f>
        <v>Latvia</v>
      </c>
      <c r="K26" s="4">
        <f>$C$26/$B$26*1.0115-1</f>
        <v>5.0875919060329844E-2</v>
      </c>
      <c r="L26" s="4">
        <f>($E$26/$B$26*1.0115^3-1)/3</f>
        <v>5.4620325622019537E-2</v>
      </c>
      <c r="M26" s="4">
        <f>($G$26/$B$26*1.0115^5-1)/5</f>
        <v>5.8360419225253812E-2</v>
      </c>
      <c r="Q26" t="s">
        <v>18</v>
      </c>
      <c r="R26" s="2"/>
      <c r="S26" s="2"/>
      <c r="T26" s="2"/>
      <c r="U26" s="2"/>
      <c r="V26" s="2"/>
      <c r="W26" s="2"/>
      <c r="Y26" s="5" t="str">
        <f>$A$26</f>
        <v>Latvia</v>
      </c>
      <c r="Z26" s="7">
        <f>$C$26/$B$26*1.0115-1</f>
        <v>5.0875919060329844E-2</v>
      </c>
      <c r="AA26" s="7">
        <f>($E$26/$B$26*1.0115^3-1)/3</f>
        <v>5.4620325622019537E-2</v>
      </c>
      <c r="AB26" s="7">
        <f>($G$26/$B$26*1.0115^5-1)/5</f>
        <v>5.8360419225253812E-2</v>
      </c>
      <c r="AC26" s="2"/>
      <c r="AD26" s="2"/>
      <c r="AE26" s="5" t="str">
        <f>$A$26</f>
        <v>Latvia</v>
      </c>
      <c r="AF26" s="7">
        <f t="shared" si="0"/>
        <v>5.0875919060329844E-2</v>
      </c>
      <c r="AG26" s="4">
        <f t="shared" si="1"/>
        <v>5.4620325622019537E-2</v>
      </c>
      <c r="AH26" s="4">
        <f t="shared" si="3"/>
        <v>5.8360419225253812E-2</v>
      </c>
      <c r="AK26" t="s">
        <v>15</v>
      </c>
      <c r="AL26">
        <v>6.897810317794062E-2</v>
      </c>
      <c r="AM26">
        <v>7.5285185426795964E-2</v>
      </c>
      <c r="AN26">
        <v>8.1864001619433496E-2</v>
      </c>
    </row>
    <row r="27" spans="1:40" x14ac:dyDescent="0.2">
      <c r="A27" t="s">
        <v>19</v>
      </c>
      <c r="B27">
        <v>76.746058464050293</v>
      </c>
      <c r="C27">
        <v>80.396056175231934</v>
      </c>
      <c r="E27">
        <v>87.996053695678711</v>
      </c>
      <c r="G27">
        <v>95.996052026748657</v>
      </c>
      <c r="J27" s="3" t="str">
        <f>$A$27</f>
        <v>Luxembourg</v>
      </c>
      <c r="K27" s="4">
        <f>$C$27/$B$27-1</f>
        <v>4.755941587399426E-2</v>
      </c>
      <c r="L27" s="4">
        <f>($E$27/$B$27-1)/3</f>
        <v>4.88624234989136E-2</v>
      </c>
      <c r="M27" s="4">
        <f>($G$27/$B$27-1)/5</f>
        <v>5.0165425946182028E-2</v>
      </c>
      <c r="Q27" t="s">
        <v>19</v>
      </c>
      <c r="R27" s="2"/>
      <c r="S27" s="2"/>
      <c r="T27" s="2"/>
      <c r="U27" s="2"/>
      <c r="V27" s="2"/>
      <c r="W27" s="2"/>
      <c r="Y27" s="5" t="str">
        <f>$A$27</f>
        <v>Luxembourg</v>
      </c>
      <c r="Z27" s="7">
        <f>$C$27/$B$27-1</f>
        <v>4.755941587399426E-2</v>
      </c>
      <c r="AA27" s="7">
        <f>($E$27/$B$27-1)/3</f>
        <v>4.88624234989136E-2</v>
      </c>
      <c r="AB27" s="7">
        <f>($G$27/$B$27-1)/5</f>
        <v>5.0165425946182028E-2</v>
      </c>
      <c r="AC27" s="2"/>
      <c r="AD27" s="2"/>
      <c r="AE27" s="5" t="str">
        <f>$A$27</f>
        <v>Luxembourg</v>
      </c>
      <c r="AF27" s="7">
        <f t="shared" si="0"/>
        <v>4.755941587399426E-2</v>
      </c>
      <c r="AG27" s="4">
        <f t="shared" si="1"/>
        <v>4.88624234989136E-2</v>
      </c>
      <c r="AH27" s="4">
        <f t="shared" si="3"/>
        <v>5.0165425946182028E-2</v>
      </c>
      <c r="AK27" t="s">
        <v>21</v>
      </c>
      <c r="AL27">
        <v>6.2925616553511254E-2</v>
      </c>
      <c r="AM27">
        <v>6.7601491241041131E-2</v>
      </c>
      <c r="AN27">
        <v>7.3338687519006213E-2</v>
      </c>
    </row>
    <row r="28" spans="1:40" x14ac:dyDescent="0.2">
      <c r="A28" t="s">
        <v>20</v>
      </c>
      <c r="B28">
        <v>26.443558931350708</v>
      </c>
      <c r="C28">
        <v>28.048756718635559</v>
      </c>
      <c r="E28">
        <v>31.674772500991821</v>
      </c>
      <c r="G28">
        <v>35.799700021743774</v>
      </c>
      <c r="J28" s="3" t="str">
        <f>$A$28</f>
        <v>Mexico</v>
      </c>
      <c r="K28" s="4">
        <f>$C$28/$B$28*1.0125-1</f>
        <v>7.3961574209629122E-2</v>
      </c>
      <c r="L28" s="4">
        <f>($E$28/$B$28*1.0125^3-1)/3</f>
        <v>8.1102635359220424E-2</v>
      </c>
      <c r="M28" s="4">
        <f>($G$28/$B$28*1.0125^5-1)/5</f>
        <v>8.811418309598737E-2</v>
      </c>
      <c r="Q28" t="s">
        <v>20</v>
      </c>
      <c r="R28" s="2">
        <v>24.8</v>
      </c>
      <c r="S28" s="2">
        <v>26.241940259933472</v>
      </c>
      <c r="T28" s="2"/>
      <c r="U28" s="2">
        <v>29.495370388031006</v>
      </c>
      <c r="V28" s="2"/>
      <c r="W28" s="2">
        <v>33.175840973854065</v>
      </c>
      <c r="Y28" s="5" t="str">
        <f>$A$28</f>
        <v>Mexico</v>
      </c>
      <c r="Z28" s="7">
        <f>$S$28/$R$28*1.0125-1</f>
        <v>7.1369536821880519E-2</v>
      </c>
      <c r="AA28" s="7">
        <f>($U$28/$R$28*1.0125^3-1)/3</f>
        <v>7.8163042212323175E-2</v>
      </c>
      <c r="AB28" s="7">
        <f>($W$28/$R$28*1.0125^5-1)/5</f>
        <v>8.4692099288672079E-2</v>
      </c>
      <c r="AC28" s="2"/>
      <c r="AD28" s="2"/>
      <c r="AE28" s="5" t="str">
        <f>$A$28</f>
        <v>Mexico</v>
      </c>
      <c r="AF28" s="7">
        <f t="shared" si="0"/>
        <v>7.2665555515754821E-2</v>
      </c>
      <c r="AG28" s="4">
        <f t="shared" si="1"/>
        <v>7.9632838785771792E-2</v>
      </c>
      <c r="AH28" s="4">
        <f t="shared" si="3"/>
        <v>8.6403141192329724E-2</v>
      </c>
      <c r="AK28" t="s">
        <v>28</v>
      </c>
      <c r="AL28">
        <v>5.8073998573099916E-2</v>
      </c>
      <c r="AM28">
        <v>6.7403063292950566E-2</v>
      </c>
      <c r="AN28">
        <v>6.97102127072948E-2</v>
      </c>
    </row>
    <row r="29" spans="1:40" x14ac:dyDescent="0.2">
      <c r="A29" t="s">
        <v>21</v>
      </c>
      <c r="B29">
        <v>45.123326778411865</v>
      </c>
      <c r="C29">
        <v>46.333184838294983</v>
      </c>
      <c r="E29">
        <v>48.840150237083435</v>
      </c>
      <c r="G29">
        <v>51.504552364349365</v>
      </c>
      <c r="J29" s="3" t="str">
        <f>$A$29</f>
        <v>Norway</v>
      </c>
      <c r="K29" s="4">
        <f>$C$29/$B$29-1</f>
        <v>2.6812253135155562E-2</v>
      </c>
      <c r="L29" s="4">
        <f>($E$29/$B$29-1)/3</f>
        <v>2.7456777709999509E-2</v>
      </c>
      <c r="M29" s="4">
        <f>($G$29/$B$29-1)/5</f>
        <v>2.8283489013449438E-2</v>
      </c>
      <c r="P29" s="1"/>
      <c r="Q29" t="s">
        <v>21</v>
      </c>
      <c r="R29" s="2"/>
      <c r="S29" s="2"/>
      <c r="T29" s="2"/>
      <c r="U29" s="2"/>
      <c r="V29" s="2"/>
      <c r="W29" s="2"/>
      <c r="Y29" s="5" t="str">
        <f>$A$29</f>
        <v>Norway</v>
      </c>
      <c r="Z29" s="7">
        <f>$C$29/$B$29-1</f>
        <v>2.6812253135155562E-2</v>
      </c>
      <c r="AA29" s="7">
        <f>($E$29/$B$29-1)/3</f>
        <v>2.7456777709999509E-2</v>
      </c>
      <c r="AB29" s="7">
        <f>($G$29/$B$29-1)/5</f>
        <v>2.8283489013449438E-2</v>
      </c>
      <c r="AC29" s="2"/>
      <c r="AD29" s="2"/>
      <c r="AE29" s="5" t="str">
        <f>$A$29</f>
        <v>Norway</v>
      </c>
      <c r="AF29" s="7">
        <f t="shared" si="0"/>
        <v>2.6812253135155562E-2</v>
      </c>
      <c r="AG29" s="4">
        <f t="shared" si="1"/>
        <v>2.7456777709999509E-2</v>
      </c>
      <c r="AH29" s="4">
        <f t="shared" si="3"/>
        <v>2.8283489013449438E-2</v>
      </c>
      <c r="AK29" t="s">
        <v>8</v>
      </c>
      <c r="AL29">
        <v>7.2110005897221718E-2</v>
      </c>
      <c r="AM29">
        <v>6.6390430198276659E-2</v>
      </c>
      <c r="AN29">
        <v>6.1010634940297369E-2</v>
      </c>
    </row>
    <row r="30" spans="1:40" x14ac:dyDescent="0.2">
      <c r="A30" t="s">
        <v>22</v>
      </c>
      <c r="B30">
        <v>31.579816341400146</v>
      </c>
      <c r="C30">
        <v>32.347041368484497</v>
      </c>
      <c r="E30">
        <v>33.945846557617188</v>
      </c>
      <c r="G30">
        <v>35.621485114097595</v>
      </c>
      <c r="J30" s="3" t="str">
        <f>$A$30</f>
        <v>Poland</v>
      </c>
      <c r="K30" s="4">
        <f>$C$30/$B$30*1.0025-1</f>
        <v>2.6855527636294063E-2</v>
      </c>
      <c r="L30" s="4">
        <f>($E$30/$B$30*1.0025^3-1)/3</f>
        <v>2.7668105603573762E-2</v>
      </c>
      <c r="M30" s="4">
        <f>($G$30/$B$30*1.0025^5-1)/5</f>
        <v>2.8430622925289039E-2</v>
      </c>
      <c r="Q30" t="s">
        <v>22</v>
      </c>
      <c r="R30" s="2">
        <v>27.9</v>
      </c>
      <c r="S30" s="2">
        <v>28.635844588279724</v>
      </c>
      <c r="T30" s="2"/>
      <c r="U30" s="2">
        <v>30.087020993232727</v>
      </c>
      <c r="V30" s="2"/>
      <c r="W30" s="2">
        <v>31.579816341400146</v>
      </c>
      <c r="Y30" s="5" t="str">
        <f>$A$30</f>
        <v>Poland</v>
      </c>
      <c r="Z30" s="7">
        <f>$S$30/$R$30*1.0025-1</f>
        <v>2.8940293897864677E-2</v>
      </c>
      <c r="AA30" s="7">
        <f>($U$30/$R$30*1.0025^3-1)/3</f>
        <v>2.8831998236980832E-2</v>
      </c>
      <c r="AB30" s="7">
        <f>($W$30/$R$30*1.0025^5-1)/5</f>
        <v>2.9222528492518319E-2</v>
      </c>
      <c r="AC30" s="2"/>
      <c r="AD30" s="2"/>
      <c r="AE30" s="5" t="str">
        <f>$A$30</f>
        <v>Poland</v>
      </c>
      <c r="AF30" s="7">
        <f t="shared" si="0"/>
        <v>2.789791076707937E-2</v>
      </c>
      <c r="AG30" s="4">
        <f t="shared" si="1"/>
        <v>2.8250051920277297E-2</v>
      </c>
      <c r="AH30" s="4">
        <f t="shared" si="3"/>
        <v>2.8826575708903679E-2</v>
      </c>
      <c r="AK30" t="s">
        <v>25</v>
      </c>
      <c r="AL30">
        <v>6.2142025004182644E-2</v>
      </c>
      <c r="AM30">
        <v>6.3845316934329974E-2</v>
      </c>
      <c r="AN30">
        <v>5.5329122005308526E-2</v>
      </c>
    </row>
    <row r="31" spans="1:40" x14ac:dyDescent="0.2">
      <c r="A31" t="s">
        <v>23</v>
      </c>
      <c r="B31">
        <v>73.958581686019897</v>
      </c>
      <c r="C31">
        <v>82.796519994735718</v>
      </c>
      <c r="E31">
        <v>100.44704675674438</v>
      </c>
      <c r="G31">
        <v>118.06299686431885</v>
      </c>
      <c r="J31" s="3" t="str">
        <f>$A$31</f>
        <v>Portugal</v>
      </c>
      <c r="K31" s="4">
        <f>$C$31/$B$31*1.0125-1</f>
        <v>0.13349221393352195</v>
      </c>
      <c r="L31" s="4">
        <f>($E$31/$B$31*1.0125^3-1)/3</f>
        <v>0.13657423462388082</v>
      </c>
      <c r="M31" s="4">
        <f>($G$31/$B$31*1.0125^5-1)/5</f>
        <v>0.13972725031478195</v>
      </c>
      <c r="Q31" t="s">
        <v>23</v>
      </c>
      <c r="R31" s="2"/>
      <c r="S31" s="2"/>
      <c r="T31" s="2"/>
      <c r="U31" s="2"/>
      <c r="V31" s="2"/>
      <c r="W31" s="2"/>
      <c r="Y31" s="5" t="str">
        <f>$A$31</f>
        <v>Portugal</v>
      </c>
      <c r="Z31" s="7">
        <f>$C$31/$B$31*1.0125-1</f>
        <v>0.13349221393352195</v>
      </c>
      <c r="AA31" s="7">
        <f>($E$31/$B$31*1.0125^3-1)/3</f>
        <v>0.13657423462388082</v>
      </c>
      <c r="AB31" s="7">
        <f>($G$31/$B$31*1.0125^5-1)/5</f>
        <v>0.13972725031478195</v>
      </c>
      <c r="AC31" s="2"/>
      <c r="AD31" s="2"/>
      <c r="AE31" s="5" t="str">
        <f>$A$31</f>
        <v>Portugal</v>
      </c>
      <c r="AF31" s="7">
        <f t="shared" si="0"/>
        <v>0.13349221393352195</v>
      </c>
      <c r="AG31" s="4">
        <f t="shared" si="1"/>
        <v>0.13657423462388082</v>
      </c>
      <c r="AH31" s="4">
        <f t="shared" si="3"/>
        <v>0.13972725031478195</v>
      </c>
      <c r="AK31" t="s">
        <v>22</v>
      </c>
      <c r="AL31">
        <v>5.6143675035425611E-2</v>
      </c>
      <c r="AM31">
        <v>6.0420906990306042E-2</v>
      </c>
      <c r="AN31">
        <v>6.4485312849302298E-2</v>
      </c>
    </row>
    <row r="32" spans="1:40" x14ac:dyDescent="0.2">
      <c r="A32" t="s">
        <v>24</v>
      </c>
      <c r="B32">
        <v>64.349347352981567</v>
      </c>
      <c r="C32">
        <v>69.316446781158447</v>
      </c>
      <c r="E32">
        <v>79.76144552230835</v>
      </c>
      <c r="G32">
        <v>91.423952579498291</v>
      </c>
      <c r="J32" s="3" t="str">
        <f>$A$32</f>
        <v>Slovak Republic</v>
      </c>
      <c r="K32" s="4">
        <f>$C$32/$B$32*1.00625-1</f>
        <v>8.3922020077938031E-2</v>
      </c>
      <c r="L32" s="4">
        <f>($E$32/$B$32*1.00625^3-1)/3</f>
        <v>8.7630993869966353E-2</v>
      </c>
      <c r="M32" s="4">
        <f>($G$32/$B$32*1.00625^5-1)/5</f>
        <v>9.3140152496370116E-2</v>
      </c>
      <c r="O32">
        <v>8.4043246500294252E-2</v>
      </c>
      <c r="Q32" t="s">
        <v>24</v>
      </c>
      <c r="R32" s="2"/>
      <c r="S32" s="2"/>
      <c r="T32" s="2"/>
      <c r="U32" s="2"/>
      <c r="V32" s="2"/>
      <c r="W32" s="2"/>
      <c r="Y32" s="5" t="str">
        <f>$A$32</f>
        <v>Slovak Republic</v>
      </c>
      <c r="Z32" s="7">
        <f>$C$32/$B$32*1.00625-1</f>
        <v>8.3922020077938031E-2</v>
      </c>
      <c r="AA32" s="7">
        <f>($E$32/$B$32*1.00625^3-1)/3</f>
        <v>8.7630993869966353E-2</v>
      </c>
      <c r="AB32" s="7">
        <f>($G$32/$B$32*1.00625^5-1)/5</f>
        <v>9.3140152496370116E-2</v>
      </c>
      <c r="AC32" s="2"/>
      <c r="AD32" s="2"/>
      <c r="AE32" s="5" t="str">
        <f>$A$32</f>
        <v>Slovak Republic</v>
      </c>
      <c r="AF32" s="7">
        <f t="shared" si="0"/>
        <v>8.3922020077938031E-2</v>
      </c>
      <c r="AG32" s="4">
        <f t="shared" si="1"/>
        <v>8.7630993869966353E-2</v>
      </c>
      <c r="AH32" s="4">
        <f t="shared" si="3"/>
        <v>9.3140152496370116E-2</v>
      </c>
      <c r="AK32" t="s">
        <v>30</v>
      </c>
      <c r="AL32">
        <v>5.7999965123413544E-2</v>
      </c>
      <c r="AM32">
        <v>5.799996512341362E-2</v>
      </c>
      <c r="AN32">
        <v>5.7999965123413634E-2</v>
      </c>
    </row>
    <row r="33" spans="1:40" x14ac:dyDescent="0.2">
      <c r="A33" t="s">
        <v>25</v>
      </c>
      <c r="B33">
        <v>38.108968734741211</v>
      </c>
      <c r="C33">
        <v>40.498679876327515</v>
      </c>
      <c r="E33">
        <v>45.477810502052307</v>
      </c>
      <c r="G33">
        <v>48.726227879524231</v>
      </c>
      <c r="J33" s="3" t="str">
        <f>$A$33</f>
        <v>Slovenia</v>
      </c>
      <c r="K33" s="4">
        <f>$C$33/$B$33-1</f>
        <v>6.2707315913478778E-2</v>
      </c>
      <c r="L33" s="4">
        <f>($E$33/$B$33-1)/3</f>
        <v>6.4454134306302688E-2</v>
      </c>
      <c r="M33" s="4">
        <f>($G$33/$B$33-1)/5</f>
        <v>5.5720527200223205E-2</v>
      </c>
      <c r="Q33" t="s">
        <v>25</v>
      </c>
      <c r="R33" s="2">
        <v>40.1</v>
      </c>
      <c r="S33" s="2">
        <v>42.575541138648987</v>
      </c>
      <c r="T33" s="2"/>
      <c r="U33" s="2">
        <v>47.71442711353302</v>
      </c>
      <c r="V33" s="2"/>
      <c r="W33" s="2">
        <v>51.122593879699707</v>
      </c>
      <c r="Y33" s="5" t="str">
        <f>$A$33</f>
        <v>Slovenia</v>
      </c>
      <c r="Z33" s="7">
        <f>$S$33/$R$33-1</f>
        <v>6.1734192983765146E-2</v>
      </c>
      <c r="AA33" s="7">
        <f>($U$33/$R$33-1)/3</f>
        <v>6.3295320976999303E-2</v>
      </c>
      <c r="AB33" s="7">
        <f>($W$33/$R$33-1)/5</f>
        <v>5.4975530572068367E-2</v>
      </c>
      <c r="AC33" s="2"/>
      <c r="AD33" s="2"/>
      <c r="AE33" s="5" t="str">
        <f>$A$33</f>
        <v>Slovenia</v>
      </c>
      <c r="AF33" s="7">
        <f t="shared" si="0"/>
        <v>6.2220754448621962E-2</v>
      </c>
      <c r="AG33" s="4">
        <f t="shared" si="1"/>
        <v>6.3874727641651002E-2</v>
      </c>
      <c r="AH33" s="4">
        <f t="shared" si="3"/>
        <v>5.5348028886145789E-2</v>
      </c>
      <c r="AK33" t="s">
        <v>9</v>
      </c>
      <c r="AL33">
        <v>5.4068573832041222E-2</v>
      </c>
      <c r="AM33">
        <v>5.5389660986753832E-2</v>
      </c>
      <c r="AN33">
        <v>5.603250490166585E-2</v>
      </c>
    </row>
    <row r="34" spans="1:40" x14ac:dyDescent="0.2">
      <c r="A34" t="s">
        <v>26</v>
      </c>
      <c r="B34">
        <v>72.258341312408447</v>
      </c>
      <c r="C34">
        <v>75.148683786392212</v>
      </c>
      <c r="E34">
        <v>80.929344892501831</v>
      </c>
      <c r="G34">
        <v>86.710017919540405</v>
      </c>
      <c r="J34" s="3" t="str">
        <f>$A$34</f>
        <v>Spain</v>
      </c>
      <c r="K34" s="4">
        <f>$C$34/$B$34*1.0125-1</f>
        <v>5.3000123608649918E-2</v>
      </c>
      <c r="L34" s="4">
        <f>($E$34/$B$34*1.0125^3-1)/3</f>
        <v>5.4175741724324121E-2</v>
      </c>
      <c r="M34" s="4">
        <f>($G$34/$B$34*1.0125^5-1)/5</f>
        <v>5.5379741446915529E-2</v>
      </c>
      <c r="Q34" t="s">
        <v>26</v>
      </c>
      <c r="R34" s="2"/>
      <c r="S34" s="2"/>
      <c r="T34" s="2"/>
      <c r="U34" s="2"/>
      <c r="V34" s="2"/>
      <c r="W34" s="2"/>
      <c r="Y34" s="5" t="str">
        <f>$A$34</f>
        <v>Spain</v>
      </c>
      <c r="Z34" s="7">
        <f>$C$34/$B$34*1.0125-1</f>
        <v>5.3000123608649918E-2</v>
      </c>
      <c r="AA34" s="7">
        <f>($E$34/$B$34*1.0125^3-1)/3</f>
        <v>5.4175741724324121E-2</v>
      </c>
      <c r="AB34" s="7">
        <f>($G$34/$B$34*1.0125^5-1)/5</f>
        <v>5.5379741446915529E-2</v>
      </c>
      <c r="AC34" s="2"/>
      <c r="AD34" s="2"/>
      <c r="AE34" s="5" t="str">
        <f>$A$34</f>
        <v>Spain</v>
      </c>
      <c r="AF34" s="7">
        <f t="shared" si="0"/>
        <v>5.3000123608649918E-2</v>
      </c>
      <c r="AG34" s="4">
        <f t="shared" si="1"/>
        <v>5.4175741724324121E-2</v>
      </c>
      <c r="AH34" s="4">
        <f t="shared" si="3"/>
        <v>5.5379741446915529E-2</v>
      </c>
      <c r="AK34" t="s">
        <v>26</v>
      </c>
      <c r="AL34">
        <v>5.3000123608649918E-2</v>
      </c>
      <c r="AM34">
        <v>5.4175741724324121E-2</v>
      </c>
      <c r="AN34">
        <v>5.5379741446915529E-2</v>
      </c>
    </row>
    <row r="35" spans="1:40" x14ac:dyDescent="0.2">
      <c r="A35" t="s">
        <v>27</v>
      </c>
      <c r="B35">
        <v>55.751049518585205</v>
      </c>
      <c r="C35">
        <v>57.918578386306763</v>
      </c>
      <c r="E35">
        <v>62.536770105361938</v>
      </c>
      <c r="G35">
        <v>67.600220441818237</v>
      </c>
      <c r="J35" s="3" t="str">
        <f>$A$35</f>
        <v>Sweden</v>
      </c>
      <c r="K35" s="4">
        <f>$C$35/$B$35*1.0125-1</f>
        <v>5.1864693535257356E-2</v>
      </c>
      <c r="L35" s="4">
        <f>($E$35/$B$35*1.0125^3-1)/3</f>
        <v>5.4768988195101821E-2</v>
      </c>
      <c r="M35" s="4">
        <f>($G$35/$B$35*1.0125^5-1)/5</f>
        <v>5.8047835061143881E-2</v>
      </c>
      <c r="Q35" t="s">
        <v>27</v>
      </c>
      <c r="R35" s="2"/>
      <c r="S35" s="2"/>
      <c r="T35" s="2"/>
      <c r="U35" s="2"/>
      <c r="V35" s="2"/>
      <c r="W35" s="2"/>
      <c r="Y35" s="5" t="str">
        <f>$A$35</f>
        <v>Sweden</v>
      </c>
      <c r="Z35" s="7">
        <f>$C$35/$B$35*1.0125-1</f>
        <v>5.1864693535257356E-2</v>
      </c>
      <c r="AA35" s="7">
        <f>($E$35/$B$35*1.0125^3-1)/3</f>
        <v>5.4768988195101821E-2</v>
      </c>
      <c r="AB35" s="7">
        <f>($G$35/$B$35*1.0125^5-1)/5</f>
        <v>5.8047835061143881E-2</v>
      </c>
      <c r="AC35" s="2"/>
      <c r="AD35" s="2"/>
      <c r="AE35" s="5" t="str">
        <f>$A$35</f>
        <v>Sweden</v>
      </c>
      <c r="AF35" s="7">
        <f t="shared" si="0"/>
        <v>5.1864693535257356E-2</v>
      </c>
      <c r="AG35" s="4">
        <f t="shared" si="1"/>
        <v>5.4768988195101821E-2</v>
      </c>
      <c r="AH35" s="4">
        <f t="shared" si="3"/>
        <v>5.8047835061143881E-2</v>
      </c>
      <c r="AK35" t="s">
        <v>19</v>
      </c>
      <c r="AL35">
        <v>4.755941587399426E-2</v>
      </c>
      <c r="AM35">
        <v>4.88624234989136E-2</v>
      </c>
      <c r="AN35">
        <v>5.0165425946182028E-2</v>
      </c>
    </row>
    <row r="36" spans="1:40" x14ac:dyDescent="0.2">
      <c r="A36" t="s">
        <v>28</v>
      </c>
      <c r="B36">
        <v>42.144161462783813</v>
      </c>
      <c r="C36">
        <v>44.305539131164551</v>
      </c>
      <c r="E36">
        <v>49.00800883769989</v>
      </c>
      <c r="G36">
        <v>54.315721988677979</v>
      </c>
      <c r="J36" s="3" t="str">
        <f>$A$36</f>
        <v>Switzerland</v>
      </c>
      <c r="K36" s="4">
        <f>$C$36/$B$36*1.00625-1</f>
        <v>5.7855873822610038E-2</v>
      </c>
      <c r="L36" s="4">
        <f>($E$36/$B$36*1.00625^3-1)/3</f>
        <v>6.1602069034578801E-2</v>
      </c>
      <c r="M36" s="4">
        <f>($G$36/$B$36*1.00625^5-1)/5</f>
        <v>6.5917918195456157E-2</v>
      </c>
      <c r="P36" s="2"/>
      <c r="Q36" t="s">
        <v>28</v>
      </c>
      <c r="R36" s="2">
        <v>41.8</v>
      </c>
      <c r="S36" s="2">
        <v>43.930685520172119</v>
      </c>
      <c r="T36" s="2"/>
      <c r="U36" s="2">
        <v>48.63409698009491</v>
      </c>
      <c r="V36" s="2"/>
      <c r="W36" s="2">
        <v>53.947490453720093</v>
      </c>
      <c r="Y36" s="5" t="str">
        <f>$A$36</f>
        <v>Switzerland</v>
      </c>
      <c r="Z36" s="7">
        <f>$S$36/$R$36*1.00625-1</f>
        <v>5.7541921164430576E-2</v>
      </c>
      <c r="AA36" s="7">
        <f>($U$36/$R$36*1.00625^3-1)/3</f>
        <v>6.1815769380146657E-2</v>
      </c>
      <c r="AB36" s="7">
        <f>($W$36/$R$36*1.00625^5-1)/5</f>
        <v>6.6289736309564071E-2</v>
      </c>
      <c r="AC36" s="2"/>
      <c r="AD36" s="2"/>
      <c r="AE36" s="5" t="str">
        <f>$A$36</f>
        <v>Switzerland</v>
      </c>
      <c r="AF36" s="7">
        <f t="shared" si="0"/>
        <v>5.7698897493520307E-2</v>
      </c>
      <c r="AG36" s="4">
        <f t="shared" si="1"/>
        <v>6.1708919207362725E-2</v>
      </c>
      <c r="AH36" s="4">
        <f t="shared" si="3"/>
        <v>6.6103827252510114E-2</v>
      </c>
      <c r="AK36" t="s">
        <v>10</v>
      </c>
      <c r="AL36">
        <v>2.2222256898593029E-2</v>
      </c>
      <c r="AM36">
        <v>4.3555559023192636E-2</v>
      </c>
      <c r="AN36">
        <v>6.2222210085492426E-2</v>
      </c>
    </row>
    <row r="37" spans="1:40" x14ac:dyDescent="0.2">
      <c r="A37" t="s">
        <v>29</v>
      </c>
      <c r="B37">
        <v>69.885331392288208</v>
      </c>
      <c r="C37">
        <v>71.322154998779297</v>
      </c>
      <c r="E37">
        <v>74.727684259414673</v>
      </c>
      <c r="G37">
        <v>74.176567792892456</v>
      </c>
      <c r="J37" t="str">
        <f>$A$37</f>
        <v>Turkey</v>
      </c>
      <c r="K37" s="4">
        <f>$C$37/$B$37*1.0125-1</f>
        <v>3.3316727524780099E-2</v>
      </c>
      <c r="L37" s="4">
        <f>($E$37/$B$37*1.0125^3-1)/3</f>
        <v>3.6630555742092362E-2</v>
      </c>
      <c r="M37" s="4">
        <f>($G$37/$B$37*1.0125^5-1)/5</f>
        <v>2.5884203260193406E-2</v>
      </c>
      <c r="P37" s="2"/>
      <c r="Q37" t="s">
        <v>29</v>
      </c>
      <c r="R37" s="2">
        <v>67</v>
      </c>
      <c r="S37" s="2">
        <v>68.43714714050293</v>
      </c>
      <c r="T37" s="2"/>
      <c r="U37" s="2">
        <v>71.322154998779297</v>
      </c>
      <c r="V37" s="2"/>
      <c r="W37" s="2">
        <v>74.162089824676514</v>
      </c>
      <c r="Y37" s="2" t="str">
        <f>$A$37</f>
        <v>Turkey</v>
      </c>
      <c r="Z37" s="7">
        <f>$S$37/$R$37*1.0125-1</f>
        <v>3.4218081787450894E-2</v>
      </c>
      <c r="AA37" s="7">
        <f>($U$37/$R$37*1.0125^3-1)/3</f>
        <v>3.4976653594393836E-2</v>
      </c>
      <c r="AB37" s="7">
        <f>($W$37/$R$37*1.0125^5-1)/5</f>
        <v>3.5565839576145342E-2</v>
      </c>
      <c r="AC37" s="2"/>
      <c r="AD37" s="2"/>
      <c r="AE37" s="5" t="str">
        <f>$A$37</f>
        <v>Turkey</v>
      </c>
      <c r="AF37" s="7">
        <f t="shared" si="0"/>
        <v>3.3767404656115496E-2</v>
      </c>
      <c r="AG37" s="4">
        <f t="shared" si="1"/>
        <v>3.5803604668243103E-2</v>
      </c>
      <c r="AH37" s="4">
        <f t="shared" si="3"/>
        <v>3.0725021418169372E-2</v>
      </c>
      <c r="AK37" t="s">
        <v>29</v>
      </c>
      <c r="AL37">
        <v>3.3767404656115496E-2</v>
      </c>
      <c r="AM37">
        <v>3.5803604668243103E-2</v>
      </c>
      <c r="AN37">
        <v>3.0725021418169372E-2</v>
      </c>
    </row>
    <row r="38" spans="1:40" x14ac:dyDescent="0.2">
      <c r="A38" t="s">
        <v>30</v>
      </c>
      <c r="B38">
        <v>22.131757438182831</v>
      </c>
      <c r="C38">
        <v>23.415398597717285</v>
      </c>
      <c r="E38">
        <v>25.982680916786194</v>
      </c>
      <c r="G38">
        <v>28.549963235855103</v>
      </c>
      <c r="J38" s="3" t="str">
        <f>$A$38</f>
        <v>United Kingdom</v>
      </c>
      <c r="K38" s="4">
        <f>$C$38/$B$38-1</f>
        <v>5.7999965123413544E-2</v>
      </c>
      <c r="L38" s="4">
        <f>($E$38/$B$38-1)/3</f>
        <v>5.799996512341362E-2</v>
      </c>
      <c r="M38" s="4">
        <f>($G$38/$B$38-1)/5</f>
        <v>5.7999965123413634E-2</v>
      </c>
      <c r="Q38" t="s">
        <v>30</v>
      </c>
      <c r="Y38" s="5" t="str">
        <f>$A$38</f>
        <v>United Kingdom</v>
      </c>
      <c r="Z38" s="7">
        <f>$C$38/$B$38-1</f>
        <v>5.7999965123413544E-2</v>
      </c>
      <c r="AA38" s="7">
        <f>($E$38/$B$38-1)/3</f>
        <v>5.799996512341362E-2</v>
      </c>
      <c r="AB38" s="7">
        <f>($G$38/$B$38-1)/5</f>
        <v>5.7999965123413634E-2</v>
      </c>
      <c r="AC38" s="2"/>
      <c r="AD38" s="2"/>
      <c r="AE38" s="5" t="str">
        <f>$A$38</f>
        <v>United Kingdom</v>
      </c>
      <c r="AF38" s="7">
        <f t="shared" si="0"/>
        <v>5.7999965123413544E-2</v>
      </c>
      <c r="AG38" s="4">
        <f t="shared" si="1"/>
        <v>5.799996512341362E-2</v>
      </c>
      <c r="AH38" s="4">
        <f t="shared" si="3"/>
        <v>5.7999965123413634E-2</v>
      </c>
      <c r="AK38" t="s">
        <v>11</v>
      </c>
      <c r="AL38">
        <v>3.5200729685135101E-2</v>
      </c>
      <c r="AM38">
        <v>3.5642103001189161E-2</v>
      </c>
      <c r="AN38">
        <v>3.6088652096565844E-2</v>
      </c>
    </row>
    <row r="39" spans="1:40" x14ac:dyDescent="0.2">
      <c r="A39" t="s">
        <v>31</v>
      </c>
      <c r="B39">
        <v>38.25930655002594</v>
      </c>
      <c r="C39">
        <v>40.7705659871161</v>
      </c>
      <c r="E39">
        <v>45.661966004752202</v>
      </c>
      <c r="G39">
        <v>0</v>
      </c>
      <c r="J39" s="3" t="str">
        <f>$A$39</f>
        <v>United States</v>
      </c>
      <c r="K39" s="4">
        <f>$C$39/$B$39*1.0125-1</f>
        <v>7.8958344631237409E-2</v>
      </c>
      <c r="L39" s="4">
        <f>($E$39/$B$39*1.0125^3-1)/3</f>
        <v>7.9601341772449111E-2</v>
      </c>
      <c r="M39" s="4"/>
      <c r="Q39" t="s">
        <v>31</v>
      </c>
      <c r="Y39" s="5" t="str">
        <f>$A$39</f>
        <v>United States</v>
      </c>
      <c r="Z39" s="7">
        <f>$C$39/$B$39*1.0125-1</f>
        <v>7.8958344631237409E-2</v>
      </c>
      <c r="AA39" s="7">
        <f>($E$39/$B$39*1.0125^3-1)/3</f>
        <v>7.9601341772449111E-2</v>
      </c>
      <c r="AB39" s="7"/>
      <c r="AC39" s="2"/>
      <c r="AD39" s="2"/>
      <c r="AE39" s="5" t="str">
        <f>$A$39</f>
        <v>United States</v>
      </c>
      <c r="AF39" s="7">
        <f t="shared" si="0"/>
        <v>7.8958344631237409E-2</v>
      </c>
      <c r="AG39" s="4">
        <f t="shared" si="1"/>
        <v>7.9601341772449111E-2</v>
      </c>
      <c r="AH39" s="4"/>
      <c r="AK39" t="s">
        <v>2</v>
      </c>
      <c r="AL39">
        <v>2.7647383394599823E-2</v>
      </c>
      <c r="AM39">
        <v>2.7996029418085582E-2</v>
      </c>
      <c r="AN39">
        <v>2.8350399741320899E-2</v>
      </c>
    </row>
    <row r="41" spans="1:40" x14ac:dyDescent="0.2">
      <c r="AD41" s="6"/>
      <c r="AE41" s="6"/>
      <c r="AF41" s="6"/>
      <c r="AG41" s="6"/>
      <c r="AH41" s="6"/>
      <c r="AI41" s="6"/>
      <c r="AJ41" s="6"/>
      <c r="AK41" s="6"/>
      <c r="AL41" s="6"/>
      <c r="AM41" s="6"/>
      <c r="AN41" s="6"/>
    </row>
    <row r="42" spans="1:40" x14ac:dyDescent="0.2">
      <c r="B42">
        <v>0.41045790999999998</v>
      </c>
      <c r="C42">
        <v>0.44299011999999999</v>
      </c>
      <c r="E42">
        <v>0.50768608000000004</v>
      </c>
      <c r="G42">
        <v>0.57190596999999999</v>
      </c>
      <c r="K42" s="4">
        <f>$C$42/$B$42*1.0125-1</f>
        <v>9.2749062869807997E-2</v>
      </c>
      <c r="L42" s="4">
        <f>($E$42/$B$42*1.0125^3-1)/3</f>
        <v>9.461414076486345E-2</v>
      </c>
      <c r="M42" s="4">
        <f>($G$42/$B$42*1.0125^5-1)/5</f>
        <v>9.6524891543142033E-2</v>
      </c>
      <c r="AD42" s="6"/>
      <c r="AE42" s="6"/>
      <c r="AF42" s="6"/>
      <c r="AG42" s="6"/>
      <c r="AH42" s="6"/>
      <c r="AI42" s="6"/>
      <c r="AJ42" s="6"/>
      <c r="AK42" s="6"/>
      <c r="AL42" s="6"/>
      <c r="AM42" s="6"/>
      <c r="AN42" s="6"/>
    </row>
    <row r="43" spans="1:40" ht="33.75" customHeight="1" x14ac:dyDescent="0.2">
      <c r="AD43" s="6"/>
      <c r="AE43" s="9" t="s">
        <v>41</v>
      </c>
      <c r="AF43" s="10"/>
      <c r="AG43" s="10"/>
      <c r="AH43" s="10"/>
      <c r="AI43" s="10"/>
      <c r="AJ43" s="10"/>
      <c r="AK43" s="10"/>
      <c r="AL43" s="10"/>
      <c r="AM43" s="10"/>
      <c r="AN43" s="6"/>
    </row>
    <row r="44" spans="1:40" x14ac:dyDescent="0.2">
      <c r="AD44" s="6"/>
      <c r="AE44" s="6"/>
      <c r="AF44" s="6"/>
      <c r="AG44" s="6"/>
      <c r="AH44" s="6"/>
      <c r="AI44" s="6"/>
      <c r="AJ44" s="6"/>
      <c r="AK44" s="6"/>
      <c r="AL44" s="6"/>
      <c r="AM44" s="6"/>
      <c r="AN44" s="6"/>
    </row>
    <row r="45" spans="1:40" x14ac:dyDescent="0.2">
      <c r="AD45" s="6"/>
      <c r="AE45" s="6"/>
      <c r="AF45" s="6"/>
      <c r="AG45" s="6"/>
      <c r="AH45" s="6"/>
      <c r="AI45" s="6"/>
      <c r="AJ45" s="6"/>
      <c r="AK45" s="6"/>
      <c r="AL45" s="6"/>
      <c r="AM45" s="6"/>
      <c r="AN45" s="6"/>
    </row>
    <row r="46" spans="1:40" x14ac:dyDescent="0.2">
      <c r="AD46" s="6"/>
      <c r="AE46" s="6"/>
      <c r="AF46" s="6"/>
      <c r="AG46" s="6"/>
      <c r="AH46" s="6"/>
      <c r="AI46" s="6"/>
      <c r="AJ46" s="6"/>
      <c r="AK46" s="6"/>
      <c r="AL46" s="6"/>
      <c r="AM46" s="6"/>
      <c r="AN46" s="6"/>
    </row>
    <row r="47" spans="1:40" x14ac:dyDescent="0.2">
      <c r="AD47" s="6"/>
      <c r="AE47" s="6"/>
      <c r="AF47" s="6"/>
      <c r="AG47" s="6"/>
      <c r="AH47" s="6"/>
      <c r="AI47" s="6"/>
      <c r="AJ47" s="6"/>
      <c r="AK47" s="6"/>
      <c r="AL47" s="6"/>
      <c r="AM47" s="6"/>
      <c r="AN47" s="6"/>
    </row>
    <row r="48" spans="1:40" x14ac:dyDescent="0.2">
      <c r="AD48" s="6"/>
      <c r="AE48" s="6"/>
      <c r="AF48" s="6"/>
      <c r="AG48" s="6"/>
      <c r="AH48" s="6"/>
      <c r="AI48" s="6"/>
      <c r="AJ48" s="6"/>
      <c r="AK48" s="6"/>
      <c r="AL48" s="6"/>
      <c r="AM48" s="6"/>
      <c r="AN48" s="6"/>
    </row>
    <row r="49" spans="30:40" x14ac:dyDescent="0.2">
      <c r="AD49" s="6"/>
      <c r="AE49" s="6"/>
      <c r="AF49" s="6"/>
      <c r="AG49" s="6"/>
      <c r="AH49" s="6"/>
      <c r="AI49" s="6"/>
      <c r="AJ49" s="6"/>
      <c r="AK49" s="6"/>
      <c r="AL49" s="6"/>
      <c r="AM49" s="6"/>
      <c r="AN49" s="6"/>
    </row>
    <row r="50" spans="30:40" x14ac:dyDescent="0.2">
      <c r="AD50" s="6"/>
      <c r="AE50" s="6"/>
      <c r="AF50" s="6"/>
      <c r="AG50" s="6"/>
      <c r="AH50" s="6"/>
      <c r="AI50" s="6"/>
      <c r="AJ50" s="6"/>
      <c r="AK50" s="6"/>
      <c r="AL50" s="6"/>
      <c r="AM50" s="6"/>
      <c r="AN50" s="6"/>
    </row>
    <row r="51" spans="30:40" x14ac:dyDescent="0.2">
      <c r="AD51" s="6"/>
      <c r="AE51" s="6"/>
      <c r="AF51" s="6"/>
      <c r="AG51" s="6"/>
      <c r="AH51" s="6"/>
      <c r="AI51" s="6"/>
      <c r="AJ51" s="6"/>
      <c r="AK51" s="6"/>
      <c r="AL51" s="6"/>
      <c r="AM51" s="6"/>
      <c r="AN51" s="6"/>
    </row>
    <row r="52" spans="30:40" x14ac:dyDescent="0.2">
      <c r="AD52" s="6"/>
      <c r="AE52" s="6"/>
      <c r="AF52" s="6"/>
      <c r="AG52" s="6"/>
      <c r="AH52" s="6"/>
      <c r="AI52" s="6"/>
      <c r="AJ52" s="6"/>
      <c r="AK52" s="6"/>
      <c r="AL52" s="6"/>
      <c r="AM52" s="6"/>
      <c r="AN52" s="6"/>
    </row>
    <row r="53" spans="30:40" x14ac:dyDescent="0.2">
      <c r="AD53" s="6"/>
      <c r="AE53" s="6"/>
      <c r="AF53" s="6"/>
      <c r="AG53" s="6"/>
      <c r="AH53" s="6"/>
      <c r="AI53" s="6"/>
      <c r="AJ53" s="6"/>
      <c r="AK53" s="6"/>
      <c r="AL53" s="6"/>
      <c r="AM53" s="6"/>
      <c r="AN53" s="6"/>
    </row>
    <row r="54" spans="30:40" x14ac:dyDescent="0.2">
      <c r="AD54" s="6"/>
      <c r="AE54" s="6"/>
      <c r="AF54" s="6"/>
      <c r="AG54" s="6"/>
      <c r="AH54" s="6"/>
      <c r="AI54" s="6"/>
      <c r="AJ54" s="6"/>
      <c r="AK54" s="6"/>
      <c r="AL54" s="6"/>
      <c r="AM54" s="6"/>
      <c r="AN54" s="6"/>
    </row>
    <row r="55" spans="30:40" x14ac:dyDescent="0.2">
      <c r="AD55" s="6"/>
      <c r="AE55" s="6"/>
      <c r="AF55" s="6"/>
      <c r="AG55" s="6"/>
      <c r="AH55" s="6"/>
      <c r="AI55" s="6"/>
      <c r="AJ55" s="6"/>
      <c r="AK55" s="6"/>
      <c r="AL55" s="6"/>
      <c r="AM55" s="6"/>
      <c r="AN55" s="6"/>
    </row>
    <row r="56" spans="30:40" x14ac:dyDescent="0.2">
      <c r="AD56" s="6"/>
      <c r="AE56" s="6"/>
      <c r="AF56" s="6"/>
      <c r="AG56" s="6"/>
      <c r="AH56" s="6"/>
      <c r="AI56" s="6"/>
      <c r="AJ56" s="6"/>
      <c r="AK56" s="6"/>
      <c r="AL56" s="6"/>
      <c r="AM56" s="6"/>
      <c r="AN56" s="6"/>
    </row>
    <row r="57" spans="30:40" x14ac:dyDescent="0.2">
      <c r="AD57" s="6"/>
      <c r="AE57" s="6"/>
      <c r="AF57" s="6"/>
      <c r="AG57" s="6"/>
      <c r="AH57" s="6"/>
      <c r="AI57" s="6"/>
      <c r="AJ57" s="6"/>
      <c r="AK57" s="6"/>
      <c r="AL57" s="6"/>
      <c r="AM57" s="6"/>
      <c r="AN57" s="6"/>
    </row>
    <row r="61" spans="30:40" ht="63" customHeight="1" x14ac:dyDescent="0.2">
      <c r="AD61" s="11" t="s">
        <v>42</v>
      </c>
      <c r="AE61" s="11"/>
      <c r="AF61" s="11"/>
      <c r="AG61" s="11"/>
      <c r="AH61" s="11"/>
      <c r="AI61" s="11"/>
      <c r="AJ61" s="11"/>
      <c r="AK61" s="11"/>
      <c r="AL61" s="11"/>
      <c r="AM61" s="11"/>
      <c r="AN61" s="11"/>
    </row>
    <row r="62" spans="30:40" ht="13.5" customHeight="1" x14ac:dyDescent="0.2">
      <c r="AD62" s="12" t="s">
        <v>43</v>
      </c>
      <c r="AE62" s="12"/>
      <c r="AF62" s="12"/>
      <c r="AG62" s="12"/>
      <c r="AH62" s="12"/>
      <c r="AI62" s="12"/>
      <c r="AJ62" s="12"/>
      <c r="AK62" s="12"/>
      <c r="AL62" s="12"/>
      <c r="AM62" s="12"/>
      <c r="AN62" s="12"/>
    </row>
  </sheetData>
  <sortState ref="AK3:AN34">
    <sortCondition descending="1" ref="AM3:AM34"/>
  </sortState>
  <mergeCells count="5">
    <mergeCell ref="B6:G6"/>
    <mergeCell ref="R6:W6"/>
    <mergeCell ref="AE43:AM43"/>
    <mergeCell ref="AD61:AN61"/>
    <mergeCell ref="AD62:AN62"/>
  </mergeCells>
  <hyperlinks>
    <hyperlink ref="A1" r:id="rId1" display="http://dx.doi.org/10.1787/pension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2.12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2017-08-31T05:46:06Z</dcterms:created>
  <dcterms:modified xsi:type="dcterms:W3CDTF">2017-11-30T10:36:45Z</dcterms:modified>
</cp:coreProperties>
</file>